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1760" activeTab="1"/>
  </bookViews>
  <sheets>
    <sheet name="баланс" sheetId="1" r:id="rId1"/>
    <sheet name="ОПиУ" sheetId="2" r:id="rId2"/>
    <sheet name="ОДД" sheetId="5" r:id="rId3"/>
    <sheet name="Капитал" sheetId="4" r:id="rId4"/>
  </sheets>
  <definedNames>
    <definedName name="_SUB2" localSheetId="0">баланс!#REF!</definedName>
    <definedName name="_SUB3" localSheetId="1">ОПиУ!#REF!</definedName>
    <definedName name="_SUB4" localSheetId="2">ОДД!#REF!</definedName>
    <definedName name="_SUB6" localSheetId="3">Капитал!#REF!</definedName>
    <definedName name="sub1001579235" localSheetId="0">баланс!#REF!</definedName>
    <definedName name="sub1001579236" localSheetId="1">ОПиУ!#REF!</definedName>
    <definedName name="_xlnm.Print_Titles" localSheetId="3">Капитал!$7:$8</definedName>
    <definedName name="_xlnm.Print_Area" localSheetId="0">баланс!$A$1:$D$84</definedName>
    <definedName name="_xlnm.Print_Area" localSheetId="3">Капитал!$A$1:$I$79</definedName>
    <definedName name="_xlnm.Print_Area" localSheetId="2">ОДД!$A$1:$D$84</definedName>
    <definedName name="_xlnm.Print_Area" localSheetId="1">ОПиУ!$A$1:$D$57</definedName>
  </definedNames>
  <calcPr calcId="124519"/>
</workbook>
</file>

<file path=xl/calcChain.xml><?xml version="1.0" encoding="utf-8"?>
<calcChain xmlns="http://schemas.openxmlformats.org/spreadsheetml/2006/main">
  <c r="C51" i="1"/>
  <c r="C13" i="2"/>
  <c r="C12"/>
  <c r="C18"/>
  <c r="C24" i="1"/>
  <c r="C23"/>
  <c r="C27" s="1"/>
  <c r="C45" s="1"/>
  <c r="C27" i="5"/>
  <c r="C23"/>
  <c r="C15"/>
  <c r="C18"/>
  <c r="C11" s="1"/>
  <c r="C22"/>
  <c r="C21"/>
  <c r="C47"/>
  <c r="C43" s="1"/>
  <c r="C26"/>
  <c r="C19" s="1"/>
  <c r="C25"/>
  <c r="C15" i="2"/>
  <c r="C16"/>
  <c r="C58" i="5"/>
  <c r="C13"/>
  <c r="H45" i="4"/>
  <c r="G45"/>
  <c r="F45"/>
  <c r="F43" s="1"/>
  <c r="C8" i="2"/>
  <c r="C7"/>
  <c r="C9" s="1"/>
  <c r="C14" s="1"/>
  <c r="C20" s="1"/>
  <c r="C22" s="1"/>
  <c r="C24" s="1"/>
  <c r="C68" i="1"/>
  <c r="C73" s="1"/>
  <c r="C75" s="1"/>
  <c r="D68"/>
  <c r="C55"/>
  <c r="C56" s="1"/>
  <c r="D55"/>
  <c r="D51"/>
  <c r="C26"/>
  <c r="D26"/>
  <c r="D24"/>
  <c r="D23"/>
  <c r="C34"/>
  <c r="D34"/>
  <c r="D44" s="1"/>
  <c r="C17"/>
  <c r="D17"/>
  <c r="D64" i="5"/>
  <c r="C64"/>
  <c r="D58"/>
  <c r="D43"/>
  <c r="D30"/>
  <c r="C30"/>
  <c r="D19"/>
  <c r="D28" s="1"/>
  <c r="D11"/>
  <c r="I9" i="4"/>
  <c r="I10"/>
  <c r="C11"/>
  <c r="C40" s="1"/>
  <c r="D11"/>
  <c r="E11"/>
  <c r="F11"/>
  <c r="G11"/>
  <c r="H11"/>
  <c r="I13"/>
  <c r="C14"/>
  <c r="C12" s="1"/>
  <c r="D14"/>
  <c r="D12"/>
  <c r="D40" s="1"/>
  <c r="D42" s="1"/>
  <c r="D71" s="1"/>
  <c r="E14"/>
  <c r="E12" s="1"/>
  <c r="F14"/>
  <c r="F12" s="1"/>
  <c r="G14"/>
  <c r="G12" s="1"/>
  <c r="G40" s="1"/>
  <c r="G42" s="1"/>
  <c r="H14"/>
  <c r="H12" s="1"/>
  <c r="H40" s="1"/>
  <c r="H42" s="1"/>
  <c r="H71" s="1"/>
  <c r="I15"/>
  <c r="I16"/>
  <c r="I17"/>
  <c r="I18"/>
  <c r="I19"/>
  <c r="I20"/>
  <c r="I21"/>
  <c r="I22"/>
  <c r="I23"/>
  <c r="I24"/>
  <c r="C25"/>
  <c r="I25" s="1"/>
  <c r="D25"/>
  <c r="E25"/>
  <c r="F25"/>
  <c r="G25"/>
  <c r="H25"/>
  <c r="I26"/>
  <c r="I27"/>
  <c r="I28"/>
  <c r="I29"/>
  <c r="I30"/>
  <c r="I31"/>
  <c r="I32"/>
  <c r="I33"/>
  <c r="I34"/>
  <c r="I35"/>
  <c r="I36"/>
  <c r="I37"/>
  <c r="I38"/>
  <c r="I39"/>
  <c r="I41"/>
  <c r="H43"/>
  <c r="C45"/>
  <c r="C43" s="1"/>
  <c r="D45"/>
  <c r="D43" s="1"/>
  <c r="E45"/>
  <c r="E43" s="1"/>
  <c r="I46"/>
  <c r="I47"/>
  <c r="I48"/>
  <c r="I49"/>
  <c r="I50"/>
  <c r="I51"/>
  <c r="I52"/>
  <c r="I53"/>
  <c r="I54"/>
  <c r="I55"/>
  <c r="C56"/>
  <c r="I56" s="1"/>
  <c r="D56"/>
  <c r="E56"/>
  <c r="F56"/>
  <c r="G56"/>
  <c r="H56"/>
  <c r="I57"/>
  <c r="I58"/>
  <c r="I59"/>
  <c r="I60"/>
  <c r="I61"/>
  <c r="I62"/>
  <c r="I63"/>
  <c r="I64"/>
  <c r="I65"/>
  <c r="I66"/>
  <c r="I67"/>
  <c r="I68"/>
  <c r="I69"/>
  <c r="I70"/>
  <c r="D9" i="2"/>
  <c r="D14" s="1"/>
  <c r="D20" s="1"/>
  <c r="D22" s="1"/>
  <c r="D24" s="1"/>
  <c r="D40" s="1"/>
  <c r="C27"/>
  <c r="D27"/>
  <c r="D66" i="1"/>
  <c r="C66"/>
  <c r="D73"/>
  <c r="D75" s="1"/>
  <c r="C44"/>
  <c r="C74" i="5"/>
  <c r="C42" i="4" l="1"/>
  <c r="G44"/>
  <c r="G43" s="1"/>
  <c r="G71" s="1"/>
  <c r="C40" i="2"/>
  <c r="E40" i="4"/>
  <c r="E42" s="1"/>
  <c r="E71" s="1"/>
  <c r="C28" i="5"/>
  <c r="I12" i="4"/>
  <c r="F40"/>
  <c r="F42" s="1"/>
  <c r="F71" s="1"/>
  <c r="C76" i="1"/>
  <c r="C71" i="5"/>
  <c r="I11" i="4"/>
  <c r="I14"/>
  <c r="D27" i="1"/>
  <c r="D45" s="1"/>
  <c r="I45" i="4"/>
  <c r="D56" i="5"/>
  <c r="D73" s="1"/>
  <c r="D71"/>
  <c r="D56" i="1"/>
  <c r="D76" s="1"/>
  <c r="C56" i="5"/>
  <c r="C73" s="1"/>
  <c r="C75" s="1"/>
  <c r="I43" i="4" l="1"/>
  <c r="I44"/>
  <c r="C71"/>
  <c r="I71" s="1"/>
  <c r="I42"/>
  <c r="I40"/>
</calcChain>
</file>

<file path=xl/comments1.xml><?xml version="1.0" encoding="utf-8"?>
<comments xmlns="http://schemas.openxmlformats.org/spreadsheetml/2006/main">
  <authors>
    <author>user</author>
  </authors>
  <commentLis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строка 300 Отчета о прибылях и убытках
</t>
        </r>
      </text>
    </comment>
  </commentList>
</comments>
</file>

<file path=xl/sharedStrings.xml><?xml version="1.0" encoding="utf-8"?>
<sst xmlns="http://schemas.openxmlformats.org/spreadsheetml/2006/main" count="374" uniqueCount="268">
  <si>
    <t>Сведения о реорганизации _______________________________________________________________________________________</t>
  </si>
  <si>
    <t>Организационно-правовая форма________Акционерное общество____________________________________________________________</t>
  </si>
  <si>
    <t>(не нужное зачеркнуть)</t>
  </si>
  <si>
    <t>(малого, среднего, крупного)</t>
  </si>
  <si>
    <t>Бухгалтерский баланс</t>
  </si>
  <si>
    <t>Активы</t>
  </si>
  <si>
    <t>Код строки</t>
  </si>
  <si>
    <t xml:space="preserve">На конец отчетного периода </t>
  </si>
  <si>
    <t xml:space="preserve">На начало отчетного периода 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</si>
  <si>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</si>
  <si>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</si>
  <si>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</si>
  <si>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</si>
  <si>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</si>
  <si>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</si>
  <si>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</si>
  <si>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</si>
  <si>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</si>
  <si>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</si>
  <si>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</si>
  <si>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</si>
  <si>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</si>
  <si>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</si>
  <si>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</si>
  <si>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</si>
  <si>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</si>
  <si>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</si>
  <si>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</si>
  <si>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</si>
  <si>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</si>
  <si>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</si>
  <si>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</si>
  <si>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</si>
  <si>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</si>
  <si>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</si>
  <si>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</si>
  <si>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</si>
  <si>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</si>
  <si>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</si>
  <si>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</si>
  <si>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</si>
  <si>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</si>
  <si>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</si>
  <si>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</si>
  <si>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</si>
  <si>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</si>
  <si>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</si>
  <si>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</si>
  <si>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</si>
  <si>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</si>
  <si>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</si>
  <si>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</si>
  <si>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</si>
  <si>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</si>
  <si>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</si>
  <si>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</si>
  <si>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</si>
  <si>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</si>
  <si>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</si>
  <si>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</si>
  <si>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</si>
  <si>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</si>
  <si>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</si>
  <si>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</si>
  <si>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</si>
  <si>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</si>
  <si>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</si>
  <si>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</si>
  <si>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</si>
  <si>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</si>
  <si>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</si>
  <si>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</si>
  <si>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</si>
  <si>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                      (фамилия, имя, отчество)               (подпись)</t>
  </si>
  <si>
    <t>                                    (фамилия, имя, отчество)          (подпись)</t>
  </si>
  <si>
    <t>Место печати</t>
  </si>
  <si>
    <r>
      <t>Наименование организации ____</t>
    </r>
    <r>
      <rPr>
        <b/>
        <sz val="9"/>
        <color indexed="8"/>
        <rFont val="Times New Roman"/>
        <family val="1"/>
        <charset val="204"/>
      </rPr>
      <t>АО "Караганданеруд"_</t>
    </r>
    <r>
      <rPr>
        <sz val="9"/>
        <color indexed="8"/>
        <rFont val="Times New Roman"/>
        <family val="1"/>
        <charset val="204"/>
      </rPr>
      <t>_____________________________________________________</t>
    </r>
  </si>
  <si>
    <r>
      <t>Вид деятельности организации____</t>
    </r>
    <r>
      <rPr>
        <b/>
        <sz val="9"/>
        <color indexed="8"/>
        <rFont val="Times New Roman"/>
        <family val="1"/>
        <charset val="204"/>
      </rPr>
      <t>добыча и переработка строительного камня</t>
    </r>
    <r>
      <rPr>
        <sz val="9"/>
        <color indexed="8"/>
        <rFont val="Times New Roman"/>
        <family val="1"/>
        <charset val="204"/>
      </rPr>
      <t>______________________________</t>
    </r>
  </si>
  <si>
    <r>
      <t>Юридический адрес (организации) ___________</t>
    </r>
    <r>
      <rPr>
        <b/>
        <sz val="9"/>
        <color indexed="8"/>
        <rFont val="Times New Roman"/>
        <family val="1"/>
        <charset val="204"/>
      </rPr>
      <t xml:space="preserve"> 100110, Карагандинская область, Абайский район, поселок Карабас, Учетный Квартал 025, участок 255  </t>
    </r>
  </si>
  <si>
    <t>Отчет о прибылях и убытках</t>
  </si>
  <si>
    <t>тыс. тенге</t>
  </si>
  <si>
    <t>Наименование показателей</t>
  </si>
  <si>
    <t xml:space="preserve">За отчетный период </t>
  </si>
  <si>
    <t xml:space="preserve">За предыдущий период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</si>
  <si>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</si>
  <si>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</si>
  <si>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</si>
  <si>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</si>
  <si>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</si>
  <si>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</si>
  <si>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</si>
  <si>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</si>
  <si>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</si>
  <si>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</si>
  <si>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</si>
  <si>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</si>
  <si>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</si>
  <si>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</si>
  <si>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</si>
  <si>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</si>
  <si>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</si>
  <si>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</si>
  <si>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</si>
  <si>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</si>
  <si>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</si>
  <si>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</si>
  <si>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</si>
  <si>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</si>
  <si>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</si>
  <si>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</si>
  <si>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</si>
  <si>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</si>
  <si>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</si>
  <si>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</si>
  <si>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</si>
  <si>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</si>
  <si>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</si>
  <si>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</si>
  <si>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</si>
  <si>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</si>
  <si>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</si>
  <si>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</si>
  <si>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</si>
  <si>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</si>
  <si>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</si>
  <si>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</si>
  <si>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</si>
  <si>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</si>
  <si>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</si>
  <si>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</si>
  <si>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</si>
  <si>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r>
      <t>Наименование организации ______</t>
    </r>
    <r>
      <rPr>
        <b/>
        <u/>
        <sz val="10"/>
        <color indexed="8"/>
        <rFont val="Times New Roman"/>
        <family val="1"/>
        <charset val="204"/>
      </rPr>
      <t>АО "Караганданеруд"</t>
    </r>
    <r>
      <rPr>
        <b/>
        <sz val="10"/>
        <color indexed="8"/>
        <rFont val="Times New Roman"/>
        <family val="1"/>
        <charset val="204"/>
      </rPr>
      <t>__</t>
    </r>
    <r>
      <rPr>
        <sz val="10"/>
        <color indexed="8"/>
        <rFont val="Times New Roman"/>
        <family val="1"/>
        <charset val="204"/>
      </rPr>
      <t>__________________________________</t>
    </r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</si>
  <si>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</si>
  <si>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</si>
  <si>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</si>
  <si>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</si>
  <si>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</si>
  <si>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</si>
  <si>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</si>
  <si>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</si>
  <si>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</si>
  <si>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</si>
  <si>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</si>
  <si>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</si>
  <si>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</si>
  <si>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</si>
  <si>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</si>
  <si>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</si>
  <si>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</si>
  <si>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</si>
  <si>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</si>
  <si>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</si>
  <si>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</si>
  <si>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</si>
  <si>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</si>
  <si>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</si>
  <si>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</si>
  <si>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</si>
  <si>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</si>
  <si>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</si>
  <si>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</si>
  <si>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</si>
  <si>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</si>
  <si>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</si>
  <si>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</si>
  <si>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</si>
  <si>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</si>
  <si>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</si>
  <si>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</si>
  <si>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</si>
  <si>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</si>
  <si>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</si>
  <si>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</si>
  <si>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</si>
  <si>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</si>
  <si>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</si>
  <si>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</si>
  <si>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</si>
  <si>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</si>
  <si>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</si>
  <si>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</si>
  <si>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</si>
  <si>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</si>
  <si>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</si>
  <si>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</si>
  <si>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</si>
  <si>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</si>
  <si>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</si>
  <si>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</si>
  <si>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</si>
  <si>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</si>
  <si>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</si>
  <si>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</si>
  <si>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</si>
  <si>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</si>
  <si>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</si>
  <si>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</si>
  <si>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</si>
  <si>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</si>
  <si>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</si>
  <si>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</si>
  <si>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</si>
  <si>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</si>
  <si>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</si>
  <si>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</si>
  <si>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</si>
  <si>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</si>
  <si>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</si>
  <si>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</si>
  <si>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</si>
  <si>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</si>
  <si>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</si>
  <si>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</si>
  <si>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</si>
  <si>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</si>
  <si>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</si>
  <si>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</si>
  <si>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</si>
  <si>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</si>
  <si>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</si>
  <si>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</si>
  <si>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</si>
  <si>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</si>
  <si>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</si>
  <si>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</si>
  <si>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</si>
  <si>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</si>
  <si>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</si>
  <si>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</si>
  <si>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</si>
  <si>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</si>
  <si>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</si>
  <si>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</si>
  <si>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</si>
  <si>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</si>
  <si>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</si>
  <si>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</si>
  <si>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</si>
  <si>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</si>
  <si>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</si>
  <si>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</si>
  <si>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</si>
  <si>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</si>
  <si>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</si>
  <si>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</si>
  <si>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</si>
  <si>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</si>
  <si>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</si>
  <si>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</si>
  <si>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</si>
  <si>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Прибыль (убыток) за отчетный период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</si>
  <si>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</si>
  <si>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</si>
  <si>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</si>
  <si>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</si>
  <si>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</si>
  <si>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тысяч тенге</t>
  </si>
  <si>
    <r>
      <t>Субъект предпринимательства ________________</t>
    </r>
    <r>
      <rPr>
        <b/>
        <sz val="9"/>
        <color indexed="8"/>
        <rFont val="Times New Roman"/>
        <family val="1"/>
        <charset val="204"/>
      </rPr>
      <t>субъект среднего предпринимательства</t>
    </r>
    <r>
      <rPr>
        <sz val="9"/>
        <color indexed="8"/>
        <rFont val="Times New Roman"/>
        <family val="1"/>
        <charset val="204"/>
      </rPr>
      <t>________________________</t>
    </r>
  </si>
  <si>
    <r>
      <t xml:space="preserve">Форма отчетности: </t>
    </r>
    <r>
      <rPr>
        <strike/>
        <sz val="9"/>
        <color indexed="8"/>
        <rFont val="Times New Roman"/>
        <family val="1"/>
        <charset val="204"/>
      </rPr>
      <t>консолидированная</t>
    </r>
    <r>
      <rPr>
        <sz val="9"/>
        <color indexed="8"/>
        <rFont val="Times New Roman"/>
        <family val="1"/>
        <charset val="204"/>
      </rPr>
      <t>/неконсолидированная, неаудированная</t>
    </r>
  </si>
  <si>
    <t>Сальдо на 31.12.2013(строка 500 + строка 600 + строка 700)</t>
  </si>
  <si>
    <r>
      <t>Среднегодовая численность работников ____________</t>
    </r>
    <r>
      <rPr>
        <b/>
        <sz val="9"/>
        <rFont val="Times New Roman"/>
        <family val="1"/>
        <charset val="204"/>
      </rPr>
      <t>180</t>
    </r>
    <r>
      <rPr>
        <sz val="9"/>
        <rFont val="Times New Roman"/>
        <family val="1"/>
        <charset val="204"/>
      </rPr>
      <t>________________________________________________ чел.</t>
    </r>
  </si>
  <si>
    <t>по состоянию на 31 декабря 2014 года</t>
  </si>
  <si>
    <t>за период, заканчивающийся 31 декабря  2014 года</t>
  </si>
  <si>
    <t>за период, заканчивающийся 31 декабря 2014 года</t>
  </si>
  <si>
    <t>за период , заканчивающийся 31 декабря  2014 года</t>
  </si>
  <si>
    <r>
      <t>Президент:</t>
    </r>
    <r>
      <rPr>
        <sz val="9"/>
        <color indexed="8"/>
        <rFont val="Times New Roman"/>
        <family val="1"/>
        <charset val="204"/>
      </rPr>
      <t>_______</t>
    </r>
    <r>
      <rPr>
        <u/>
        <sz val="9"/>
        <color indexed="8"/>
        <rFont val="Times New Roman"/>
        <family val="1"/>
        <charset val="204"/>
      </rPr>
      <t>Рудаков А.А..</t>
    </r>
    <r>
      <rPr>
        <sz val="9"/>
        <color indexed="8"/>
        <rFont val="Times New Roman"/>
        <family val="1"/>
        <charset val="204"/>
      </rPr>
      <t>________________ ________________</t>
    </r>
  </si>
  <si>
    <r>
      <t>Главный бухгалтер :___</t>
    </r>
    <r>
      <rPr>
        <u/>
        <sz val="9"/>
        <color indexed="8"/>
        <rFont val="Times New Roman"/>
        <family val="1"/>
        <charset val="204"/>
      </rPr>
      <t>Зинченко С.Г.</t>
    </r>
    <r>
      <rPr>
        <b/>
        <u/>
        <sz val="9"/>
        <color indexed="8"/>
        <rFont val="Times New Roman"/>
        <family val="1"/>
        <charset val="204"/>
      </rPr>
      <t>.</t>
    </r>
    <r>
      <rPr>
        <sz val="9"/>
        <color indexed="8"/>
        <rFont val="Times New Roman"/>
        <family val="1"/>
        <charset val="204"/>
      </rPr>
      <t>____________ ________________</t>
    </r>
  </si>
  <si>
    <r>
      <t>Главный бухгалтер:</t>
    </r>
    <r>
      <rPr>
        <sz val="9"/>
        <color indexed="8"/>
        <rFont val="Times New Roman"/>
        <family val="1"/>
        <charset val="204"/>
      </rPr>
      <t xml:space="preserve"> ____</t>
    </r>
    <r>
      <rPr>
        <u/>
        <sz val="9"/>
        <color indexed="8"/>
        <rFont val="Times New Roman"/>
        <family val="1"/>
        <charset val="204"/>
      </rPr>
      <t>Зинченко С.Г.</t>
    </r>
    <r>
      <rPr>
        <sz val="9"/>
        <color indexed="8"/>
        <rFont val="Times New Roman"/>
        <family val="1"/>
        <charset val="204"/>
      </rPr>
      <t>____________ ________________</t>
    </r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</si>
</sst>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trike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8">
    <xf numFmtId="0" fontId="0" fillId="0" borderId="0" xfId="0"/>
    <xf numFmtId="0" fontId="21" fillId="0" borderId="0" xfId="0" applyFont="1" applyAlignment="1">
      <alignment horizontal="left"/>
    </xf>
    <xf numFmtId="0" fontId="22" fillId="0" borderId="0" xfId="0" applyFont="1"/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right" vertical="top" wrapText="1"/>
    </xf>
    <xf numFmtId="0" fontId="21" fillId="0" borderId="13" xfId="0" applyFont="1" applyBorder="1" applyAlignment="1">
      <alignment vertical="top" wrapText="1"/>
    </xf>
    <xf numFmtId="49" fontId="21" fillId="0" borderId="14" xfId="0" applyNumberFormat="1" applyFont="1" applyBorder="1" applyAlignment="1">
      <alignment horizontal="center" vertical="top" wrapText="1"/>
    </xf>
    <xf numFmtId="3" fontId="21" fillId="0" borderId="14" xfId="0" applyNumberFormat="1" applyFont="1" applyFill="1" applyBorder="1" applyAlignment="1">
      <alignment horizontal="right" vertical="top" wrapText="1"/>
    </xf>
    <xf numFmtId="0" fontId="22" fillId="24" borderId="0" xfId="0" applyFont="1" applyFill="1"/>
    <xf numFmtId="49" fontId="20" fillId="0" borderId="14" xfId="0" applyNumberFormat="1" applyFont="1" applyBorder="1" applyAlignment="1">
      <alignment horizontal="center" vertical="top" wrapText="1"/>
    </xf>
    <xf numFmtId="3" fontId="20" fillId="0" borderId="15" xfId="0" applyNumberFormat="1" applyFont="1" applyBorder="1" applyAlignment="1">
      <alignment horizontal="right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3" fontId="22" fillId="24" borderId="0" xfId="0" applyNumberFormat="1" applyFont="1" applyFill="1"/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3" fontId="20" fillId="0" borderId="18" xfId="0" applyNumberFormat="1" applyFont="1" applyBorder="1" applyAlignment="1">
      <alignment horizontal="right" vertical="top" wrapText="1"/>
    </xf>
    <xf numFmtId="0" fontId="21" fillId="0" borderId="0" xfId="0" applyFont="1"/>
    <xf numFmtId="0" fontId="20" fillId="0" borderId="0" xfId="0" applyFont="1"/>
    <xf numFmtId="0" fontId="24" fillId="0" borderId="0" xfId="0" applyFont="1" applyAlignment="1"/>
    <xf numFmtId="0" fontId="26" fillId="0" borderId="0" xfId="0" applyFont="1"/>
    <xf numFmtId="4" fontId="26" fillId="0" borderId="0" xfId="0" applyNumberFormat="1" applyFont="1"/>
    <xf numFmtId="0" fontId="27" fillId="0" borderId="0" xfId="0" applyFont="1"/>
    <xf numFmtId="0" fontId="24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13" xfId="0" applyFont="1" applyBorder="1" applyAlignment="1">
      <alignment vertical="top" wrapText="1"/>
    </xf>
    <xf numFmtId="49" fontId="28" fillId="0" borderId="14" xfId="0" applyNumberFormat="1" applyFont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0" fontId="30" fillId="0" borderId="13" xfId="0" applyFont="1" applyBorder="1" applyAlignment="1">
      <alignment vertical="top" wrapText="1"/>
    </xf>
    <xf numFmtId="49" fontId="30" fillId="0" borderId="14" xfId="0" applyNumberFormat="1" applyFont="1" applyBorder="1" applyAlignment="1">
      <alignment horizontal="center" vertical="top" wrapText="1"/>
    </xf>
    <xf numFmtId="3" fontId="30" fillId="0" borderId="14" xfId="0" applyNumberFormat="1" applyFont="1" applyBorder="1" applyAlignment="1">
      <alignment horizontal="right" vertical="top" wrapText="1"/>
    </xf>
    <xf numFmtId="0" fontId="31" fillId="0" borderId="0" xfId="0" applyFont="1"/>
    <xf numFmtId="3" fontId="28" fillId="0" borderId="14" xfId="0" applyNumberFormat="1" applyFont="1" applyFill="1" applyBorder="1" applyAlignment="1">
      <alignment horizontal="right" vertical="top" wrapText="1"/>
    </xf>
    <xf numFmtId="0" fontId="30" fillId="0" borderId="14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3" fontId="0" fillId="0" borderId="0" xfId="0" applyNumberFormat="1"/>
    <xf numFmtId="0" fontId="28" fillId="0" borderId="16" xfId="0" applyFont="1" applyBorder="1" applyAlignment="1">
      <alignment vertical="top" wrapText="1"/>
    </xf>
    <xf numFmtId="0" fontId="28" fillId="0" borderId="17" xfId="0" applyFont="1" applyBorder="1" applyAlignment="1">
      <alignment horizontal="center" vertical="top" wrapText="1"/>
    </xf>
    <xf numFmtId="3" fontId="28" fillId="0" borderId="17" xfId="0" applyNumberFormat="1" applyFont="1" applyBorder="1" applyAlignment="1">
      <alignment horizontal="right" vertical="top" wrapText="1"/>
    </xf>
    <xf numFmtId="0" fontId="28" fillId="0" borderId="0" xfId="0" applyFont="1"/>
    <xf numFmtId="0" fontId="28" fillId="0" borderId="0" xfId="0" applyFont="1" applyAlignment="1">
      <alignment horizontal="justify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49" fontId="28" fillId="0" borderId="17" xfId="0" applyNumberFormat="1" applyFont="1" applyBorder="1" applyAlignment="1">
      <alignment horizontal="center" vertical="top" wrapText="1"/>
    </xf>
    <xf numFmtId="0" fontId="28" fillId="0" borderId="0" xfId="0" applyFont="1" applyBorder="1"/>
    <xf numFmtId="0" fontId="0" fillId="0" borderId="0" xfId="0" applyBorder="1"/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top" wrapText="1"/>
    </xf>
    <xf numFmtId="3" fontId="30" fillId="0" borderId="15" xfId="0" applyNumberFormat="1" applyFont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center" vertical="top" wrapText="1"/>
    </xf>
    <xf numFmtId="0" fontId="1" fillId="0" borderId="0" xfId="0" applyFont="1"/>
    <xf numFmtId="0" fontId="30" fillId="0" borderId="16" xfId="0" applyFont="1" applyBorder="1" applyAlignment="1">
      <alignment vertical="top" wrapText="1"/>
    </xf>
    <xf numFmtId="0" fontId="30" fillId="0" borderId="17" xfId="0" applyFont="1" applyBorder="1" applyAlignment="1">
      <alignment horizontal="center" vertical="top" wrapText="1"/>
    </xf>
    <xf numFmtId="3" fontId="30" fillId="0" borderId="17" xfId="0" applyNumberFormat="1" applyFont="1" applyBorder="1" applyAlignment="1">
      <alignment horizontal="center" vertical="top" wrapText="1"/>
    </xf>
    <xf numFmtId="3" fontId="30" fillId="0" borderId="17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/>
    <xf numFmtId="0" fontId="25" fillId="0" borderId="0" xfId="0" applyFont="1" applyBorder="1" applyAlignment="1"/>
    <xf numFmtId="3" fontId="21" fillId="25" borderId="14" xfId="0" applyNumberFormat="1" applyFont="1" applyFill="1" applyBorder="1" applyAlignment="1">
      <alignment horizontal="right" vertical="top" wrapText="1"/>
    </xf>
    <xf numFmtId="3" fontId="28" fillId="25" borderId="14" xfId="0" applyNumberFormat="1" applyFont="1" applyFill="1" applyBorder="1" applyAlignment="1">
      <alignment horizontal="right" vertical="top" wrapText="1"/>
    </xf>
    <xf numFmtId="3" fontId="20" fillId="25" borderId="14" xfId="0" applyNumberFormat="1" applyFont="1" applyFill="1" applyBorder="1" applyAlignment="1">
      <alignment horizontal="right" vertical="top" wrapText="1"/>
    </xf>
    <xf numFmtId="3" fontId="20" fillId="25" borderId="14" xfId="0" applyNumberFormat="1" applyFont="1" applyFill="1" applyBorder="1" applyAlignment="1">
      <alignment horizontal="right" wrapText="1"/>
    </xf>
    <xf numFmtId="0" fontId="21" fillId="25" borderId="14" xfId="0" applyFont="1" applyFill="1" applyBorder="1" applyAlignment="1">
      <alignment horizontal="center" vertical="top" wrapText="1"/>
    </xf>
    <xf numFmtId="3" fontId="20" fillId="25" borderId="14" xfId="0" applyNumberFormat="1" applyFont="1" applyFill="1" applyBorder="1" applyAlignment="1">
      <alignment horizontal="center" vertical="top" wrapText="1"/>
    </xf>
    <xf numFmtId="3" fontId="20" fillId="25" borderId="17" xfId="0" applyNumberFormat="1" applyFont="1" applyFill="1" applyBorder="1" applyAlignment="1">
      <alignment horizontal="right" vertical="top" wrapText="1"/>
    </xf>
    <xf numFmtId="3" fontId="28" fillId="25" borderId="14" xfId="0" applyNumberFormat="1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right" vertical="top" wrapText="1"/>
    </xf>
    <xf numFmtId="3" fontId="21" fillId="0" borderId="15" xfId="0" applyNumberFormat="1" applyFont="1" applyFill="1" applyBorder="1" applyAlignment="1">
      <alignment horizontal="right" vertical="top" wrapText="1"/>
    </xf>
    <xf numFmtId="3" fontId="21" fillId="0" borderId="15" xfId="0" applyNumberFormat="1" applyFont="1" applyBorder="1" applyAlignment="1">
      <alignment horizontal="right" vertical="top" wrapText="1"/>
    </xf>
    <xf numFmtId="3" fontId="20" fillId="0" borderId="15" xfId="0" applyNumberFormat="1" applyFont="1" applyBorder="1" applyAlignment="1">
      <alignment horizontal="right" wrapText="1"/>
    </xf>
    <xf numFmtId="0" fontId="28" fillId="0" borderId="14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3" fontId="30" fillId="0" borderId="15" xfId="0" applyNumberFormat="1" applyFont="1" applyBorder="1" applyAlignment="1">
      <alignment horizontal="right" vertical="top" wrapText="1"/>
    </xf>
    <xf numFmtId="3" fontId="28" fillId="0" borderId="15" xfId="0" applyNumberFormat="1" applyFont="1" applyBorder="1" applyAlignment="1">
      <alignment horizontal="right" vertical="top" wrapText="1"/>
    </xf>
    <xf numFmtId="3" fontId="28" fillId="0" borderId="15" xfId="0" applyNumberFormat="1" applyFont="1" applyFill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0" fontId="30" fillId="0" borderId="13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horizontal="center" vertical="top" wrapText="1"/>
    </xf>
    <xf numFmtId="3" fontId="30" fillId="0" borderId="14" xfId="0" applyNumberFormat="1" applyFont="1" applyFill="1" applyBorder="1" applyAlignment="1">
      <alignment horizontal="center" vertical="top" wrapText="1"/>
    </xf>
    <xf numFmtId="3" fontId="30" fillId="0" borderId="15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3" fontId="30" fillId="0" borderId="18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right"/>
    </xf>
    <xf numFmtId="3" fontId="28" fillId="0" borderId="18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28" fillId="0" borderId="0" xfId="0" applyFont="1" applyFill="1" applyAlignment="1">
      <alignment horizontal="right"/>
    </xf>
    <xf numFmtId="0" fontId="21" fillId="0" borderId="11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vertical="top" wrapText="1"/>
    </xf>
    <xf numFmtId="3" fontId="30" fillId="0" borderId="14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3" fontId="0" fillId="0" borderId="0" xfId="0" applyNumberFormat="1" applyFill="1" applyBorder="1"/>
    <xf numFmtId="0" fontId="22" fillId="0" borderId="0" xfId="0" applyFont="1" applyFill="1"/>
    <xf numFmtId="0" fontId="24" fillId="0" borderId="0" xfId="0" applyFont="1" applyFill="1" applyAlignment="1"/>
    <xf numFmtId="4" fontId="26" fillId="0" borderId="0" xfId="0" applyNumberFormat="1" applyFont="1" applyFill="1"/>
    <xf numFmtId="0" fontId="24" fillId="0" borderId="0" xfId="0" applyFont="1" applyFill="1" applyAlignment="1">
      <alignment horizontal="center"/>
    </xf>
    <xf numFmtId="3" fontId="28" fillId="0" borderId="17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0" fillId="0" borderId="0" xfId="0"/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zoomScale="96" zoomScaleNormal="96" zoomScaleSheetLayoutView="96" workbookViewId="0">
      <selection activeCell="A77" sqref="A77:XFD84"/>
    </sheetView>
  </sheetViews>
  <sheetFormatPr defaultColWidth="9.28515625" defaultRowHeight="12"/>
  <cols>
    <col min="1" max="1" width="48.85546875" style="2" customWidth="1"/>
    <col min="2" max="2" width="6.42578125" style="2" bestFit="1" customWidth="1"/>
    <col min="3" max="3" width="15.140625" style="2" customWidth="1"/>
    <col min="4" max="4" width="14.85546875" style="2" customWidth="1"/>
    <col min="5" max="5" width="0" style="2" hidden="1" customWidth="1"/>
    <col min="6" max="16384" width="9.28515625" style="2"/>
  </cols>
  <sheetData>
    <row r="1" spans="1:4" ht="11.25" customHeight="1">
      <c r="A1" s="103" t="s">
        <v>76</v>
      </c>
      <c r="B1" s="103"/>
      <c r="C1" s="103"/>
      <c r="D1" s="103"/>
    </row>
    <row r="2" spans="1:4" ht="11.25" customHeight="1">
      <c r="A2" s="103" t="s">
        <v>0</v>
      </c>
      <c r="B2" s="103"/>
      <c r="C2" s="103"/>
      <c r="D2" s="103"/>
    </row>
    <row r="3" spans="1:4" ht="28.5" customHeight="1">
      <c r="A3" s="103" t="s">
        <v>77</v>
      </c>
      <c r="B3" s="103"/>
      <c r="C3" s="103"/>
      <c r="D3" s="103"/>
    </row>
    <row r="4" spans="1:4">
      <c r="A4" s="103" t="s">
        <v>1</v>
      </c>
      <c r="B4" s="103"/>
      <c r="C4" s="103"/>
      <c r="D4" s="103"/>
    </row>
    <row r="5" spans="1:4">
      <c r="A5" s="103" t="s">
        <v>258</v>
      </c>
      <c r="B5" s="103"/>
      <c r="C5" s="103"/>
      <c r="D5" s="103"/>
    </row>
    <row r="6" spans="1:4" ht="12.75">
      <c r="A6" s="106" t="s">
        <v>2</v>
      </c>
      <c r="B6" s="108"/>
      <c r="C6" s="108"/>
      <c r="D6" s="108"/>
    </row>
    <row r="7" spans="1:4">
      <c r="A7" s="105" t="s">
        <v>260</v>
      </c>
      <c r="B7" s="105"/>
      <c r="C7" s="105"/>
      <c r="D7" s="105"/>
    </row>
    <row r="8" spans="1:4">
      <c r="A8" s="103" t="s">
        <v>257</v>
      </c>
      <c r="B8" s="103"/>
      <c r="C8" s="103"/>
      <c r="D8" s="103"/>
    </row>
    <row r="9" spans="1:4">
      <c r="A9" s="106" t="s">
        <v>3</v>
      </c>
      <c r="B9" s="106"/>
      <c r="C9" s="106"/>
      <c r="D9" s="106"/>
    </row>
    <row r="10" spans="1:4" ht="24.75" customHeight="1">
      <c r="A10" s="107" t="s">
        <v>78</v>
      </c>
      <c r="B10" s="107"/>
      <c r="C10" s="107"/>
      <c r="D10" s="107"/>
    </row>
    <row r="11" spans="1:4">
      <c r="A11" s="3"/>
    </row>
    <row r="12" spans="1:4">
      <c r="A12" s="3" t="s">
        <v>4</v>
      </c>
    </row>
    <row r="13" spans="1:4">
      <c r="A13" s="3" t="s">
        <v>261</v>
      </c>
    </row>
    <row r="14" spans="1:4" ht="12.75" thickBot="1">
      <c r="A14" s="1"/>
      <c r="D14" s="101" t="s">
        <v>256</v>
      </c>
    </row>
    <row r="15" spans="1:4" ht="24">
      <c r="A15" s="4" t="s">
        <v>5</v>
      </c>
      <c r="B15" s="5" t="s">
        <v>6</v>
      </c>
      <c r="C15" s="5" t="s">
        <v>7</v>
      </c>
      <c r="D15" s="6" t="s">
        <v>8</v>
      </c>
    </row>
    <row r="16" spans="1:4">
      <c r="A16" s="7" t="s">
        <v>9</v>
      </c>
      <c r="B16" s="8"/>
      <c r="C16" s="9"/>
      <c r="D16" s="73"/>
    </row>
    <row r="17" spans="1:5">
      <c r="A17" s="10" t="s">
        <v>10</v>
      </c>
      <c r="B17" s="11" t="s">
        <v>11</v>
      </c>
      <c r="C17" s="65">
        <f>325+6710+100</f>
        <v>7135</v>
      </c>
      <c r="D17" s="74">
        <f>299+7820+55282+20320</f>
        <v>83721</v>
      </c>
    </row>
    <row r="18" spans="1:5">
      <c r="A18" s="10" t="s">
        <v>12</v>
      </c>
      <c r="B18" s="11" t="s">
        <v>13</v>
      </c>
      <c r="C18" s="65"/>
      <c r="D18" s="75"/>
    </row>
    <row r="19" spans="1:5">
      <c r="A19" s="10" t="s">
        <v>14</v>
      </c>
      <c r="B19" s="11" t="s">
        <v>15</v>
      </c>
      <c r="C19" s="65"/>
      <c r="D19" s="75"/>
    </row>
    <row r="20" spans="1:5" ht="24">
      <c r="A20" s="10" t="s">
        <v>16</v>
      </c>
      <c r="B20" s="11" t="s">
        <v>17</v>
      </c>
      <c r="C20" s="65"/>
      <c r="D20" s="75"/>
    </row>
    <row r="21" spans="1:5">
      <c r="A21" s="10" t="s">
        <v>18</v>
      </c>
      <c r="B21" s="11" t="s">
        <v>19</v>
      </c>
      <c r="C21" s="65"/>
      <c r="D21" s="75"/>
    </row>
    <row r="22" spans="1:5">
      <c r="A22" s="10" t="s">
        <v>20</v>
      </c>
      <c r="B22" s="11" t="s">
        <v>21</v>
      </c>
      <c r="C22" s="65"/>
      <c r="D22" s="75"/>
    </row>
    <row r="23" spans="1:5">
      <c r="A23" s="10" t="s">
        <v>22</v>
      </c>
      <c r="B23" s="11" t="s">
        <v>23</v>
      </c>
      <c r="C23" s="65">
        <f>126010+226422</f>
        <v>352432</v>
      </c>
      <c r="D23" s="75">
        <f>131403+19697</f>
        <v>151100</v>
      </c>
    </row>
    <row r="24" spans="1:5">
      <c r="A24" s="10" t="s">
        <v>24</v>
      </c>
      <c r="B24" s="11" t="s">
        <v>25</v>
      </c>
      <c r="C24" s="65">
        <f>8909+155</f>
        <v>9064</v>
      </c>
      <c r="D24" s="75">
        <f>376+75</f>
        <v>451</v>
      </c>
      <c r="E24" s="13"/>
    </row>
    <row r="25" spans="1:5">
      <c r="A25" s="10" t="s">
        <v>26</v>
      </c>
      <c r="B25" s="11" t="s">
        <v>27</v>
      </c>
      <c r="C25" s="65">
        <v>466319</v>
      </c>
      <c r="D25" s="75">
        <v>430810</v>
      </c>
    </row>
    <row r="26" spans="1:5">
      <c r="A26" s="10" t="s">
        <v>28</v>
      </c>
      <c r="B26" s="11" t="s">
        <v>29</v>
      </c>
      <c r="C26" s="65">
        <f>1+266+1382</f>
        <v>1649</v>
      </c>
      <c r="D26" s="75">
        <f>1+282+1229</f>
        <v>1512</v>
      </c>
    </row>
    <row r="27" spans="1:5">
      <c r="A27" s="7" t="s">
        <v>30</v>
      </c>
      <c r="B27" s="14">
        <v>100</v>
      </c>
      <c r="C27" s="67">
        <f>SUM(C17:C26)</f>
        <v>836599</v>
      </c>
      <c r="D27" s="15">
        <f>SUM(D17:D26)</f>
        <v>667594</v>
      </c>
    </row>
    <row r="28" spans="1:5" ht="24">
      <c r="A28" s="7" t="s">
        <v>31</v>
      </c>
      <c r="B28" s="14">
        <v>101</v>
      </c>
      <c r="C28" s="68">
        <v>37985</v>
      </c>
      <c r="D28" s="76">
        <v>37985</v>
      </c>
    </row>
    <row r="29" spans="1:5">
      <c r="A29" s="7" t="s">
        <v>32</v>
      </c>
      <c r="B29" s="14"/>
      <c r="C29" s="67"/>
      <c r="D29" s="15"/>
    </row>
    <row r="30" spans="1:5">
      <c r="A30" s="10" t="s">
        <v>12</v>
      </c>
      <c r="B30" s="11">
        <v>110</v>
      </c>
      <c r="C30" s="65"/>
      <c r="D30" s="75"/>
    </row>
    <row r="31" spans="1:5">
      <c r="A31" s="10" t="s">
        <v>14</v>
      </c>
      <c r="B31" s="11">
        <v>111</v>
      </c>
      <c r="C31" s="65"/>
      <c r="D31" s="75"/>
    </row>
    <row r="32" spans="1:5" ht="24">
      <c r="A32" s="10" t="s">
        <v>16</v>
      </c>
      <c r="B32" s="11">
        <v>112</v>
      </c>
      <c r="C32" s="65"/>
      <c r="D32" s="75"/>
    </row>
    <row r="33" spans="1:4">
      <c r="A33" s="10" t="s">
        <v>18</v>
      </c>
      <c r="B33" s="11">
        <v>113</v>
      </c>
      <c r="C33" s="65"/>
      <c r="D33" s="75"/>
    </row>
    <row r="34" spans="1:4">
      <c r="A34" s="10" t="s">
        <v>33</v>
      </c>
      <c r="B34" s="11">
        <v>114</v>
      </c>
      <c r="C34" s="65">
        <f>17488+16915</f>
        <v>34403</v>
      </c>
      <c r="D34" s="74">
        <f>15648+14915</f>
        <v>30563</v>
      </c>
    </row>
    <row r="35" spans="1:4">
      <c r="A35" s="10" t="s">
        <v>34</v>
      </c>
      <c r="B35" s="11">
        <v>115</v>
      </c>
      <c r="C35" s="65">
        <v>1411</v>
      </c>
      <c r="D35" s="75">
        <v>98397</v>
      </c>
    </row>
    <row r="36" spans="1:4">
      <c r="A36" s="10" t="s">
        <v>35</v>
      </c>
      <c r="B36" s="11">
        <v>116</v>
      </c>
      <c r="C36" s="65"/>
      <c r="D36" s="75"/>
    </row>
    <row r="37" spans="1:4">
      <c r="A37" s="10" t="s">
        <v>36</v>
      </c>
      <c r="B37" s="11">
        <v>117</v>
      </c>
      <c r="C37" s="65">
        <v>360336</v>
      </c>
      <c r="D37" s="75">
        <v>361041</v>
      </c>
    </row>
    <row r="38" spans="1:4">
      <c r="A38" s="10" t="s">
        <v>37</v>
      </c>
      <c r="B38" s="11">
        <v>118</v>
      </c>
      <c r="C38" s="65">
        <v>391586</v>
      </c>
      <c r="D38" s="75">
        <v>436771</v>
      </c>
    </row>
    <row r="39" spans="1:4">
      <c r="A39" s="10" t="s">
        <v>38</v>
      </c>
      <c r="B39" s="11">
        <v>119</v>
      </c>
      <c r="C39" s="65"/>
      <c r="D39" s="75"/>
    </row>
    <row r="40" spans="1:4">
      <c r="A40" s="10" t="s">
        <v>39</v>
      </c>
      <c r="B40" s="11">
        <v>120</v>
      </c>
      <c r="C40" s="65"/>
      <c r="D40" s="75"/>
    </row>
    <row r="41" spans="1:4">
      <c r="A41" s="10" t="s">
        <v>40</v>
      </c>
      <c r="B41" s="11">
        <v>121</v>
      </c>
      <c r="C41" s="65">
        <v>633</v>
      </c>
      <c r="D41" s="75">
        <v>399</v>
      </c>
    </row>
    <row r="42" spans="1:4">
      <c r="A42" s="10" t="s">
        <v>41</v>
      </c>
      <c r="B42" s="11">
        <v>122</v>
      </c>
      <c r="C42" s="65"/>
      <c r="D42" s="74"/>
    </row>
    <row r="43" spans="1:4">
      <c r="A43" s="10" t="s">
        <v>42</v>
      </c>
      <c r="B43" s="11">
        <v>123</v>
      </c>
      <c r="C43" s="65">
        <v>39377</v>
      </c>
      <c r="D43" s="74">
        <v>48306</v>
      </c>
    </row>
    <row r="44" spans="1:4">
      <c r="A44" s="7" t="s">
        <v>43</v>
      </c>
      <c r="B44" s="14">
        <v>200</v>
      </c>
      <c r="C44" s="67">
        <f>SUM(C30:C43)</f>
        <v>827746</v>
      </c>
      <c r="D44" s="15">
        <f>SUM(D30:D43)</f>
        <v>975477</v>
      </c>
    </row>
    <row r="45" spans="1:4">
      <c r="A45" s="7" t="s">
        <v>44</v>
      </c>
      <c r="B45" s="8"/>
      <c r="C45" s="67">
        <f>C27+C28+C44</f>
        <v>1702330</v>
      </c>
      <c r="D45" s="15">
        <f>D27+D28+D44</f>
        <v>1681056</v>
      </c>
    </row>
    <row r="46" spans="1:4" ht="24">
      <c r="A46" s="10" t="s">
        <v>45</v>
      </c>
      <c r="B46" s="16" t="s">
        <v>6</v>
      </c>
      <c r="C46" s="69" t="s">
        <v>7</v>
      </c>
      <c r="D46" s="17" t="s">
        <v>8</v>
      </c>
    </row>
    <row r="47" spans="1:4">
      <c r="A47" s="7" t="s">
        <v>46</v>
      </c>
      <c r="B47" s="8"/>
      <c r="C47" s="70"/>
      <c r="D47" s="15"/>
    </row>
    <row r="48" spans="1:4">
      <c r="A48" s="10" t="s">
        <v>47</v>
      </c>
      <c r="B48" s="16">
        <v>210</v>
      </c>
      <c r="C48" s="65">
        <v>321430</v>
      </c>
      <c r="D48" s="75"/>
    </row>
    <row r="49" spans="1:5">
      <c r="A49" s="10" t="s">
        <v>14</v>
      </c>
      <c r="B49" s="16">
        <v>211</v>
      </c>
      <c r="C49" s="65"/>
      <c r="D49" s="75"/>
    </row>
    <row r="50" spans="1:5">
      <c r="A50" s="10" t="s">
        <v>48</v>
      </c>
      <c r="B50" s="16">
        <v>212</v>
      </c>
      <c r="C50" s="12">
        <v>339</v>
      </c>
      <c r="D50" s="74">
        <v>345</v>
      </c>
    </row>
    <row r="51" spans="1:5">
      <c r="A51" s="10" t="s">
        <v>49</v>
      </c>
      <c r="B51" s="16">
        <v>213</v>
      </c>
      <c r="C51" s="65">
        <f>261400+458+653+31166</f>
        <v>293677</v>
      </c>
      <c r="D51" s="74">
        <f>46097+415+17874</f>
        <v>64386</v>
      </c>
    </row>
    <row r="52" spans="1:5">
      <c r="A52" s="10" t="s">
        <v>50</v>
      </c>
      <c r="B52" s="16">
        <v>214</v>
      </c>
      <c r="C52" s="65">
        <v>12576</v>
      </c>
      <c r="D52" s="75">
        <v>2569</v>
      </c>
    </row>
    <row r="53" spans="1:5">
      <c r="A53" s="10" t="s">
        <v>51</v>
      </c>
      <c r="B53" s="16">
        <v>215</v>
      </c>
      <c r="C53" s="65"/>
      <c r="D53" s="75"/>
      <c r="E53" s="13"/>
    </row>
    <row r="54" spans="1:5">
      <c r="A54" s="10" t="s">
        <v>52</v>
      </c>
      <c r="B54" s="16">
        <v>216</v>
      </c>
      <c r="C54" s="65">
        <v>39003</v>
      </c>
      <c r="D54" s="75">
        <v>13104</v>
      </c>
    </row>
    <row r="55" spans="1:5">
      <c r="A55" s="10" t="s">
        <v>53</v>
      </c>
      <c r="B55" s="16">
        <v>217</v>
      </c>
      <c r="C55" s="65">
        <f>16170+7020</f>
        <v>23190</v>
      </c>
      <c r="D55" s="75">
        <f>23635+2123</f>
        <v>25758</v>
      </c>
    </row>
    <row r="56" spans="1:5" ht="24">
      <c r="A56" s="7" t="s">
        <v>54</v>
      </c>
      <c r="B56" s="8">
        <v>300</v>
      </c>
      <c r="C56" s="67">
        <f>SUM(C48:C55)</f>
        <v>690215</v>
      </c>
      <c r="D56" s="15">
        <f>SUM(D48:D55)</f>
        <v>106162</v>
      </c>
    </row>
    <row r="57" spans="1:5" ht="24">
      <c r="A57" s="7" t="s">
        <v>55</v>
      </c>
      <c r="B57" s="8">
        <v>301</v>
      </c>
      <c r="C57" s="67"/>
      <c r="D57" s="15"/>
    </row>
    <row r="58" spans="1:5">
      <c r="A58" s="7" t="s">
        <v>56</v>
      </c>
      <c r="B58" s="8"/>
      <c r="C58" s="67"/>
      <c r="D58" s="15"/>
    </row>
    <row r="59" spans="1:5">
      <c r="A59" s="10" t="s">
        <v>47</v>
      </c>
      <c r="B59" s="16">
        <v>310</v>
      </c>
      <c r="C59" s="65">
        <v>112842</v>
      </c>
      <c r="D59" s="75"/>
    </row>
    <row r="60" spans="1:5">
      <c r="A60" s="10" t="s">
        <v>14</v>
      </c>
      <c r="B60" s="16">
        <v>311</v>
      </c>
      <c r="C60" s="65"/>
      <c r="D60" s="75"/>
    </row>
    <row r="61" spans="1:5">
      <c r="A61" s="10" t="s">
        <v>57</v>
      </c>
      <c r="B61" s="16">
        <v>312</v>
      </c>
      <c r="C61" s="65"/>
      <c r="D61" s="75"/>
    </row>
    <row r="62" spans="1:5">
      <c r="A62" s="10" t="s">
        <v>58</v>
      </c>
      <c r="B62" s="16">
        <v>313</v>
      </c>
      <c r="C62" s="65">
        <v>41712</v>
      </c>
      <c r="D62" s="74">
        <v>832460</v>
      </c>
    </row>
    <row r="63" spans="1:5">
      <c r="A63" s="10" t="s">
        <v>59</v>
      </c>
      <c r="B63" s="16">
        <v>314</v>
      </c>
      <c r="C63" s="65">
        <v>22233</v>
      </c>
      <c r="D63" s="75">
        <v>18817</v>
      </c>
    </row>
    <row r="64" spans="1:5">
      <c r="A64" s="10" t="s">
        <v>60</v>
      </c>
      <c r="B64" s="16">
        <v>315</v>
      </c>
      <c r="C64" s="12">
        <v>7203</v>
      </c>
      <c r="D64" s="75">
        <v>2548</v>
      </c>
    </row>
    <row r="65" spans="1:5">
      <c r="A65" s="10" t="s">
        <v>61</v>
      </c>
      <c r="B65" s="16">
        <v>316</v>
      </c>
      <c r="C65" s="65"/>
      <c r="D65" s="75"/>
    </row>
    <row r="66" spans="1:5" ht="24">
      <c r="A66" s="7" t="s">
        <v>62</v>
      </c>
      <c r="B66" s="8">
        <v>400</v>
      </c>
      <c r="C66" s="67">
        <f>SUM(C59:C65)</f>
        <v>183990</v>
      </c>
      <c r="D66" s="15">
        <f>SUM(D59:D65)</f>
        <v>853825</v>
      </c>
    </row>
    <row r="67" spans="1:5">
      <c r="A67" s="7" t="s">
        <v>63</v>
      </c>
      <c r="B67" s="8"/>
      <c r="C67" s="67"/>
      <c r="D67" s="15"/>
    </row>
    <row r="68" spans="1:5">
      <c r="A68" s="10" t="s">
        <v>64</v>
      </c>
      <c r="B68" s="16">
        <v>410</v>
      </c>
      <c r="C68" s="65">
        <f>399900-66923</f>
        <v>332977</v>
      </c>
      <c r="D68" s="75">
        <f>399900-66923</f>
        <v>332977</v>
      </c>
    </row>
    <row r="69" spans="1:5">
      <c r="A69" s="10" t="s">
        <v>65</v>
      </c>
      <c r="B69" s="16">
        <v>411</v>
      </c>
      <c r="C69" s="65"/>
      <c r="D69" s="75"/>
    </row>
    <row r="70" spans="1:5">
      <c r="A70" s="10" t="s">
        <v>66</v>
      </c>
      <c r="B70" s="16">
        <v>412</v>
      </c>
      <c r="C70" s="65"/>
      <c r="D70" s="75"/>
    </row>
    <row r="71" spans="1:5">
      <c r="A71" s="10" t="s">
        <v>67</v>
      </c>
      <c r="B71" s="16">
        <v>413</v>
      </c>
      <c r="C71" s="65">
        <v>7488</v>
      </c>
      <c r="D71" s="75">
        <v>44710</v>
      </c>
    </row>
    <row r="72" spans="1:5">
      <c r="A72" s="10" t="s">
        <v>68</v>
      </c>
      <c r="B72" s="16">
        <v>414</v>
      </c>
      <c r="C72" s="65">
        <v>487660</v>
      </c>
      <c r="D72" s="74">
        <v>343382</v>
      </c>
      <c r="E72" s="18"/>
    </row>
    <row r="73" spans="1:5" ht="24">
      <c r="A73" s="10" t="s">
        <v>69</v>
      </c>
      <c r="B73" s="16">
        <v>420</v>
      </c>
      <c r="C73" s="65">
        <f>SUM(C68:C72)</f>
        <v>828125</v>
      </c>
      <c r="D73" s="75">
        <f>SUM(D68:D72)</f>
        <v>721069</v>
      </c>
    </row>
    <row r="74" spans="1:5">
      <c r="A74" s="10" t="s">
        <v>70</v>
      </c>
      <c r="B74" s="16">
        <v>421</v>
      </c>
      <c r="C74" s="65"/>
      <c r="D74" s="75"/>
    </row>
    <row r="75" spans="1:5">
      <c r="A75" s="7" t="s">
        <v>71</v>
      </c>
      <c r="B75" s="8">
        <v>500</v>
      </c>
      <c r="C75" s="67">
        <f>C73+C74</f>
        <v>828125</v>
      </c>
      <c r="D75" s="15">
        <f>D73+D74</f>
        <v>721069</v>
      </c>
    </row>
    <row r="76" spans="1:5" ht="12.75" thickBot="1">
      <c r="A76" s="19" t="s">
        <v>72</v>
      </c>
      <c r="B76" s="20"/>
      <c r="C76" s="71">
        <f>C56+C57+C66+C75</f>
        <v>1702330</v>
      </c>
      <c r="D76" s="22">
        <f>D56+D57+D66+D75</f>
        <v>1681056</v>
      </c>
    </row>
    <row r="77" spans="1:5" ht="26.25" hidden="1" customHeight="1">
      <c r="A77" s="104"/>
      <c r="B77" s="104"/>
      <c r="C77" s="104"/>
      <c r="D77" s="104"/>
    </row>
    <row r="78" spans="1:5" hidden="1">
      <c r="A78" s="23"/>
    </row>
    <row r="79" spans="1:5" hidden="1">
      <c r="A79" s="24" t="s">
        <v>265</v>
      </c>
    </row>
    <row r="80" spans="1:5" hidden="1">
      <c r="A80" s="23" t="s">
        <v>73</v>
      </c>
    </row>
    <row r="81" spans="1:4" ht="22.5" hidden="1" customHeight="1">
      <c r="A81" s="24" t="s">
        <v>266</v>
      </c>
    </row>
    <row r="82" spans="1:4" hidden="1">
      <c r="A82" s="23" t="s">
        <v>74</v>
      </c>
    </row>
    <row r="83" spans="1:4" hidden="1">
      <c r="A83" s="23"/>
    </row>
    <row r="84" spans="1:4" hidden="1">
      <c r="A84" s="25" t="s">
        <v>75</v>
      </c>
      <c r="B84" s="25"/>
      <c r="C84" s="25"/>
      <c r="D84" s="25"/>
    </row>
    <row r="85" spans="1:4" ht="12.75">
      <c r="A85" s="26"/>
      <c r="B85" s="26"/>
      <c r="C85" s="27"/>
      <c r="D85" s="27"/>
    </row>
    <row r="86" spans="1:4">
      <c r="A86" s="28"/>
    </row>
    <row r="87" spans="1:4">
      <c r="A87" s="29"/>
    </row>
    <row r="89" spans="1:4">
      <c r="A89" s="23"/>
    </row>
  </sheetData>
  <mergeCells count="11">
    <mergeCell ref="A1:D1"/>
    <mergeCell ref="A2:D2"/>
    <mergeCell ref="A3:D3"/>
    <mergeCell ref="A4:D4"/>
    <mergeCell ref="A77:D77"/>
    <mergeCell ref="A7:D7"/>
    <mergeCell ref="A9:D9"/>
    <mergeCell ref="A10:D10"/>
    <mergeCell ref="A8:D8"/>
    <mergeCell ref="A5:D5"/>
    <mergeCell ref="A6:D6"/>
  </mergeCells>
  <phoneticPr fontId="19" type="noConversion"/>
  <pageMargins left="0.78740157480314965" right="0.78740157480314965" top="0.76" bottom="0.59055118110236227" header="0.51181102362204722" footer="0.51181102362204722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zoomScaleSheetLayoutView="91" workbookViewId="0">
      <selection activeCell="A16" sqref="A16"/>
    </sheetView>
  </sheetViews>
  <sheetFormatPr defaultColWidth="9.28515625" defaultRowHeight="12.75"/>
  <cols>
    <col min="1" max="1" width="55.7109375" customWidth="1"/>
    <col min="2" max="2" width="8" customWidth="1"/>
    <col min="3" max="3" width="12.7109375" customWidth="1"/>
    <col min="4" max="4" width="13.85546875" customWidth="1"/>
  </cols>
  <sheetData>
    <row r="1" spans="1:9">
      <c r="A1" s="111" t="s">
        <v>131</v>
      </c>
      <c r="B1" s="111"/>
      <c r="C1" s="111"/>
      <c r="D1" s="111"/>
    </row>
    <row r="2" spans="1:9" hidden="1">
      <c r="A2" s="21"/>
      <c r="B2" s="21"/>
    </row>
    <row r="3" spans="1:9">
      <c r="A3" s="109" t="s">
        <v>79</v>
      </c>
      <c r="B3" s="109"/>
      <c r="C3" s="109"/>
      <c r="D3" s="109"/>
    </row>
    <row r="4" spans="1:9">
      <c r="A4" s="110" t="s">
        <v>262</v>
      </c>
      <c r="B4" s="110"/>
      <c r="C4" s="110"/>
      <c r="D4" s="110"/>
    </row>
    <row r="5" spans="1:9" ht="13.5" thickBot="1">
      <c r="D5" s="89" t="s">
        <v>80</v>
      </c>
    </row>
    <row r="6" spans="1:9" s="2" customFormat="1" ht="24">
      <c r="A6" s="4" t="s">
        <v>81</v>
      </c>
      <c r="B6" s="5" t="s">
        <v>6</v>
      </c>
      <c r="C6" s="5" t="s">
        <v>82</v>
      </c>
      <c r="D6" s="6" t="s">
        <v>83</v>
      </c>
    </row>
    <row r="7" spans="1:9">
      <c r="A7" s="32" t="s">
        <v>84</v>
      </c>
      <c r="B7" s="33" t="s">
        <v>11</v>
      </c>
      <c r="C7" s="66">
        <f>2628582-196</f>
        <v>2628386</v>
      </c>
      <c r="D7" s="80">
        <v>1774267</v>
      </c>
    </row>
    <row r="8" spans="1:9">
      <c r="A8" s="32" t="s">
        <v>85</v>
      </c>
      <c r="B8" s="33" t="s">
        <v>13</v>
      </c>
      <c r="C8" s="66">
        <f>1652629-108</f>
        <v>1652521</v>
      </c>
      <c r="D8" s="80">
        <v>1128406</v>
      </c>
    </row>
    <row r="9" spans="1:9" s="38" customFormat="1">
      <c r="A9" s="35" t="s">
        <v>86</v>
      </c>
      <c r="B9" s="36" t="s">
        <v>15</v>
      </c>
      <c r="C9" s="37">
        <f>C7-C8</f>
        <v>975865</v>
      </c>
      <c r="D9" s="79">
        <f>D7-D8</f>
        <v>645861</v>
      </c>
    </row>
    <row r="10" spans="1:9">
      <c r="A10" s="32" t="s">
        <v>87</v>
      </c>
      <c r="B10" s="33" t="s">
        <v>17</v>
      </c>
      <c r="C10" s="66">
        <v>691998</v>
      </c>
      <c r="D10" s="80">
        <v>454149</v>
      </c>
    </row>
    <row r="11" spans="1:9">
      <c r="A11" s="32" t="s">
        <v>88</v>
      </c>
      <c r="B11" s="33" t="s">
        <v>19</v>
      </c>
      <c r="C11" s="66">
        <v>139190</v>
      </c>
      <c r="D11" s="80">
        <v>103899</v>
      </c>
    </row>
    <row r="12" spans="1:9">
      <c r="A12" s="32" t="s">
        <v>89</v>
      </c>
      <c r="B12" s="33" t="s">
        <v>21</v>
      </c>
      <c r="C12" s="39">
        <f>1+4023+13703+2974</f>
        <v>20701</v>
      </c>
      <c r="D12" s="80">
        <v>34558</v>
      </c>
      <c r="I12" s="42"/>
    </row>
    <row r="13" spans="1:9">
      <c r="A13" s="32" t="s">
        <v>90</v>
      </c>
      <c r="B13" s="33" t="s">
        <v>23</v>
      </c>
      <c r="C13" s="39">
        <f>2269+8+12671</f>
        <v>14948</v>
      </c>
      <c r="D13" s="81">
        <v>20601</v>
      </c>
      <c r="I13" s="42"/>
    </row>
    <row r="14" spans="1:9" s="38" customFormat="1">
      <c r="A14" s="35" t="s">
        <v>91</v>
      </c>
      <c r="B14" s="36" t="s">
        <v>92</v>
      </c>
      <c r="C14" s="37">
        <f>C9-C10-C11-C12+C13</f>
        <v>138924</v>
      </c>
      <c r="D14" s="79">
        <f>D9-D10-D11-D12+D13</f>
        <v>73856</v>
      </c>
    </row>
    <row r="15" spans="1:9">
      <c r="A15" s="32" t="s">
        <v>93</v>
      </c>
      <c r="B15" s="33" t="s">
        <v>94</v>
      </c>
      <c r="C15" s="39">
        <f>1198+423</f>
        <v>1621</v>
      </c>
      <c r="D15" s="80">
        <v>12725</v>
      </c>
    </row>
    <row r="16" spans="1:9">
      <c r="A16" s="32" t="s">
        <v>95</v>
      </c>
      <c r="B16" s="33" t="s">
        <v>96</v>
      </c>
      <c r="C16" s="39">
        <f>3916+567+2322</f>
        <v>6805</v>
      </c>
      <c r="D16" s="80">
        <v>1490</v>
      </c>
      <c r="I16" s="42"/>
    </row>
    <row r="17" spans="1:9" ht="38.25">
      <c r="A17" s="32" t="s">
        <v>97</v>
      </c>
      <c r="B17" s="33" t="s">
        <v>98</v>
      </c>
      <c r="C17" s="34"/>
      <c r="D17" s="80"/>
    </row>
    <row r="18" spans="1:9">
      <c r="A18" s="32" t="s">
        <v>99</v>
      </c>
      <c r="B18" s="33" t="s">
        <v>100</v>
      </c>
      <c r="C18" s="39">
        <f>1577+243+217+14+48</f>
        <v>2099</v>
      </c>
      <c r="D18" s="80">
        <v>2642</v>
      </c>
      <c r="I18" s="42"/>
    </row>
    <row r="19" spans="1:9">
      <c r="A19" s="32" t="s">
        <v>101</v>
      </c>
      <c r="B19" s="33" t="s">
        <v>102</v>
      </c>
      <c r="C19" s="34"/>
      <c r="D19" s="80"/>
    </row>
    <row r="20" spans="1:9" s="38" customFormat="1">
      <c r="A20" s="35" t="s">
        <v>103</v>
      </c>
      <c r="B20" s="40">
        <v>100</v>
      </c>
      <c r="C20" s="37">
        <f>C14+C15-C16+C17+C18-C19</f>
        <v>135839</v>
      </c>
      <c r="D20" s="79">
        <f>D14+D15-D16+D17+D18-D19</f>
        <v>87733</v>
      </c>
    </row>
    <row r="21" spans="1:9">
      <c r="A21" s="32" t="s">
        <v>104</v>
      </c>
      <c r="B21" s="41">
        <v>101</v>
      </c>
      <c r="C21" s="34">
        <v>27163</v>
      </c>
      <c r="D21" s="80">
        <v>22512</v>
      </c>
    </row>
    <row r="22" spans="1:9" ht="25.5">
      <c r="A22" s="32" t="s">
        <v>105</v>
      </c>
      <c r="B22" s="41">
        <v>200</v>
      </c>
      <c r="C22" s="34">
        <f>C20-C21</f>
        <v>108676</v>
      </c>
      <c r="D22" s="80">
        <f>D20-D21</f>
        <v>65221</v>
      </c>
    </row>
    <row r="23" spans="1:9" ht="25.5">
      <c r="A23" s="32" t="s">
        <v>106</v>
      </c>
      <c r="B23" s="41">
        <v>201</v>
      </c>
      <c r="C23" s="66">
        <v>-1620</v>
      </c>
      <c r="D23" s="80">
        <v>-1905</v>
      </c>
    </row>
    <row r="24" spans="1:9" s="38" customFormat="1">
      <c r="A24" s="35" t="s">
        <v>107</v>
      </c>
      <c r="B24" s="40">
        <v>300</v>
      </c>
      <c r="C24" s="37">
        <f>C22+C23</f>
        <v>107056</v>
      </c>
      <c r="D24" s="79">
        <f>D22+D23</f>
        <v>63316</v>
      </c>
    </row>
    <row r="25" spans="1:9">
      <c r="A25" s="32" t="s">
        <v>108</v>
      </c>
      <c r="B25" s="41"/>
      <c r="C25" s="34"/>
      <c r="D25" s="80"/>
    </row>
    <row r="26" spans="1:9">
      <c r="A26" s="32" t="s">
        <v>109</v>
      </c>
      <c r="B26" s="41"/>
      <c r="C26" s="34"/>
      <c r="D26" s="80"/>
    </row>
    <row r="27" spans="1:9">
      <c r="A27" s="32" t="s">
        <v>110</v>
      </c>
      <c r="B27" s="41">
        <v>400</v>
      </c>
      <c r="C27" s="34">
        <f>C29+C30+C31+C32+C33+C34+C35+C36+C37+C38+C39</f>
        <v>37222</v>
      </c>
      <c r="D27" s="80">
        <f>D29+D30+D31+D32+D33+D34+D35+D36+D37+D38+D39</f>
        <v>9762</v>
      </c>
    </row>
    <row r="28" spans="1:9">
      <c r="A28" s="32" t="s">
        <v>111</v>
      </c>
      <c r="B28" s="41"/>
      <c r="C28" s="34"/>
      <c r="D28" s="80"/>
    </row>
    <row r="29" spans="1:9">
      <c r="A29" s="32" t="s">
        <v>112</v>
      </c>
      <c r="B29" s="41">
        <v>410</v>
      </c>
      <c r="C29" s="34">
        <v>37222</v>
      </c>
      <c r="D29" s="80">
        <v>9762</v>
      </c>
    </row>
    <row r="30" spans="1:9" ht="25.5">
      <c r="A30" s="32" t="s">
        <v>113</v>
      </c>
      <c r="B30" s="41">
        <v>411</v>
      </c>
      <c r="C30" s="34"/>
      <c r="D30" s="80"/>
    </row>
    <row r="31" spans="1:9" ht="38.25">
      <c r="A31" s="32" t="s">
        <v>114</v>
      </c>
      <c r="B31" s="41">
        <v>412</v>
      </c>
      <c r="C31" s="34"/>
      <c r="D31" s="80"/>
    </row>
    <row r="32" spans="1:9">
      <c r="A32" s="32" t="s">
        <v>115</v>
      </c>
      <c r="B32" s="41">
        <v>413</v>
      </c>
      <c r="C32" s="34"/>
      <c r="D32" s="80"/>
    </row>
    <row r="33" spans="1:4" ht="25.5">
      <c r="A33" s="32" t="s">
        <v>116</v>
      </c>
      <c r="B33" s="41">
        <v>414</v>
      </c>
      <c r="C33" s="34"/>
      <c r="D33" s="80"/>
    </row>
    <row r="34" spans="1:4">
      <c r="A34" s="32" t="s">
        <v>117</v>
      </c>
      <c r="B34" s="41">
        <v>415</v>
      </c>
      <c r="C34" s="34"/>
      <c r="D34" s="80"/>
    </row>
    <row r="35" spans="1:4">
      <c r="A35" s="32" t="s">
        <v>118</v>
      </c>
      <c r="B35" s="41">
        <v>416</v>
      </c>
      <c r="C35" s="34"/>
      <c r="D35" s="80"/>
    </row>
    <row r="36" spans="1:4">
      <c r="A36" s="32" t="s">
        <v>119</v>
      </c>
      <c r="B36" s="41">
        <v>417</v>
      </c>
      <c r="C36" s="34"/>
      <c r="D36" s="80"/>
    </row>
    <row r="37" spans="1:4">
      <c r="A37" s="32" t="s">
        <v>120</v>
      </c>
      <c r="B37" s="41">
        <v>418</v>
      </c>
      <c r="C37" s="34"/>
      <c r="D37" s="80"/>
    </row>
    <row r="38" spans="1:4">
      <c r="A38" s="32" t="s">
        <v>121</v>
      </c>
      <c r="B38" s="41">
        <v>419</v>
      </c>
      <c r="C38" s="34"/>
      <c r="D38" s="80"/>
    </row>
    <row r="39" spans="1:4">
      <c r="A39" s="32" t="s">
        <v>122</v>
      </c>
      <c r="B39" s="41">
        <v>420</v>
      </c>
      <c r="C39" s="34"/>
      <c r="D39" s="80"/>
    </row>
    <row r="40" spans="1:4" s="38" customFormat="1">
      <c r="A40" s="35" t="s">
        <v>123</v>
      </c>
      <c r="B40" s="40">
        <v>500</v>
      </c>
      <c r="C40" s="37">
        <f>C24+C27</f>
        <v>144278</v>
      </c>
      <c r="D40" s="79">
        <f>D24+D27</f>
        <v>73078</v>
      </c>
    </row>
    <row r="41" spans="1:4">
      <c r="A41" s="32" t="s">
        <v>124</v>
      </c>
      <c r="B41" s="41"/>
      <c r="C41" s="34"/>
      <c r="D41" s="80"/>
    </row>
    <row r="42" spans="1:4">
      <c r="A42" s="32" t="s">
        <v>108</v>
      </c>
      <c r="B42" s="41"/>
      <c r="C42" s="34"/>
      <c r="D42" s="80"/>
    </row>
    <row r="43" spans="1:4">
      <c r="A43" s="32" t="s">
        <v>125</v>
      </c>
      <c r="B43" s="41"/>
      <c r="C43" s="34"/>
      <c r="D43" s="80"/>
    </row>
    <row r="44" spans="1:4">
      <c r="A44" s="32" t="s">
        <v>126</v>
      </c>
      <c r="B44" s="41">
        <v>600</v>
      </c>
      <c r="C44" s="34"/>
      <c r="D44" s="80"/>
    </row>
    <row r="45" spans="1:4">
      <c r="A45" s="32" t="s">
        <v>111</v>
      </c>
      <c r="B45" s="41"/>
      <c r="C45" s="34"/>
      <c r="D45" s="80"/>
    </row>
    <row r="46" spans="1:4">
      <c r="A46" s="32" t="s">
        <v>127</v>
      </c>
      <c r="B46" s="41"/>
      <c r="C46" s="34"/>
      <c r="D46" s="80"/>
    </row>
    <row r="47" spans="1:4">
      <c r="A47" s="32" t="s">
        <v>128</v>
      </c>
      <c r="B47" s="41"/>
      <c r="C47" s="34"/>
      <c r="D47" s="80"/>
    </row>
    <row r="48" spans="1:4">
      <c r="A48" s="32" t="s">
        <v>129</v>
      </c>
      <c r="B48" s="41"/>
      <c r="C48" s="34"/>
      <c r="D48" s="80"/>
    </row>
    <row r="49" spans="1:4">
      <c r="A49" s="32" t="s">
        <v>130</v>
      </c>
      <c r="B49" s="41"/>
      <c r="C49" s="34"/>
      <c r="D49" s="80"/>
    </row>
    <row r="50" spans="1:4">
      <c r="A50" s="32" t="s">
        <v>128</v>
      </c>
      <c r="B50" s="41"/>
      <c r="C50" s="34"/>
      <c r="D50" s="80"/>
    </row>
    <row r="51" spans="1:4" ht="13.5" thickBot="1">
      <c r="A51" s="43" t="s">
        <v>129</v>
      </c>
      <c r="B51" s="44"/>
      <c r="C51" s="45"/>
      <c r="D51" s="82"/>
    </row>
    <row r="52" spans="1:4" hidden="1">
      <c r="A52" s="46"/>
      <c r="B52" s="46"/>
    </row>
    <row r="53" spans="1:4" hidden="1">
      <c r="A53" s="24" t="s">
        <v>265</v>
      </c>
      <c r="B53" s="24"/>
      <c r="C53" s="2"/>
      <c r="D53" s="2"/>
    </row>
    <row r="54" spans="1:4" hidden="1">
      <c r="A54" s="23" t="s">
        <v>73</v>
      </c>
      <c r="B54" s="23"/>
      <c r="C54" s="2"/>
      <c r="D54" s="2"/>
    </row>
    <row r="55" spans="1:4" hidden="1">
      <c r="A55" s="24" t="s">
        <v>267</v>
      </c>
      <c r="B55" s="24"/>
      <c r="C55" s="2"/>
      <c r="D55" s="2"/>
    </row>
    <row r="56" spans="1:4" hidden="1">
      <c r="A56" s="23" t="s">
        <v>74</v>
      </c>
      <c r="B56" s="23"/>
      <c r="C56" s="2"/>
      <c r="D56" s="2"/>
    </row>
    <row r="57" spans="1:4">
      <c r="A57" s="23"/>
      <c r="B57" s="23"/>
      <c r="C57" s="2"/>
      <c r="D57" s="2"/>
    </row>
    <row r="58" spans="1:4">
      <c r="A58" s="26"/>
      <c r="B58" s="26"/>
      <c r="C58" s="27"/>
      <c r="D58" s="27"/>
    </row>
    <row r="59" spans="1:4">
      <c r="A59" s="29"/>
      <c r="B59" s="29"/>
    </row>
    <row r="60" spans="1:4">
      <c r="A60" s="2"/>
      <c r="B60" s="2"/>
    </row>
    <row r="61" spans="1:4">
      <c r="A61" s="23"/>
      <c r="B61" s="23"/>
    </row>
  </sheetData>
  <mergeCells count="3">
    <mergeCell ref="A3:D3"/>
    <mergeCell ref="A4:D4"/>
    <mergeCell ref="A1:D1"/>
  </mergeCells>
  <phoneticPr fontId="19" type="noConversion"/>
  <pageMargins left="0.78740157480314965" right="0.78740157480314965" top="0.39370078740157483" bottom="0.39370078740157483" header="0.51181102362204722" footer="0.51181102362204722"/>
  <pageSetup paperSize="9" scale="9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view="pageBreakPreview" topLeftCell="A2" zoomScale="99" zoomScaleSheetLayoutView="99" workbookViewId="0">
      <selection sqref="A1:XFD1"/>
    </sheetView>
  </sheetViews>
  <sheetFormatPr defaultRowHeight="12.75"/>
  <cols>
    <col min="1" max="1" width="49.28515625" customWidth="1"/>
    <col min="2" max="2" width="6.42578125" bestFit="1" customWidth="1"/>
    <col min="3" max="3" width="13.7109375" style="91" customWidth="1"/>
    <col min="4" max="4" width="13.85546875" customWidth="1"/>
  </cols>
  <sheetData>
    <row r="1" spans="1:4" hidden="1">
      <c r="D1" s="30"/>
    </row>
    <row r="2" spans="1:4">
      <c r="A2" s="111" t="s">
        <v>131</v>
      </c>
      <c r="B2" s="111"/>
      <c r="C2" s="111"/>
      <c r="D2" s="111"/>
    </row>
    <row r="3" spans="1:4" hidden="1">
      <c r="A3" s="21"/>
      <c r="D3" s="30"/>
    </row>
    <row r="4" spans="1:4">
      <c r="A4" s="109" t="s">
        <v>132</v>
      </c>
      <c r="B4" s="109"/>
      <c r="C4" s="109"/>
      <c r="D4" s="109"/>
    </row>
    <row r="5" spans="1:4" hidden="1">
      <c r="A5" s="21"/>
    </row>
    <row r="6" spans="1:4">
      <c r="A6" s="110" t="s">
        <v>264</v>
      </c>
      <c r="B6" s="110"/>
      <c r="C6" s="110"/>
      <c r="D6" s="110"/>
    </row>
    <row r="7" spans="1:4" hidden="1">
      <c r="A7" s="47"/>
    </row>
    <row r="8" spans="1:4" ht="13.5" thickBot="1">
      <c r="A8" s="30"/>
      <c r="B8" s="30"/>
      <c r="C8" s="92"/>
      <c r="D8" s="31" t="s">
        <v>80</v>
      </c>
    </row>
    <row r="9" spans="1:4" ht="40.5" customHeight="1">
      <c r="A9" s="48" t="s">
        <v>81</v>
      </c>
      <c r="B9" s="49" t="s">
        <v>6</v>
      </c>
      <c r="C9" s="93" t="s">
        <v>82</v>
      </c>
      <c r="D9" s="6" t="s">
        <v>83</v>
      </c>
    </row>
    <row r="10" spans="1:4" ht="25.5" customHeight="1">
      <c r="A10" s="32" t="s">
        <v>133</v>
      </c>
      <c r="B10" s="77"/>
      <c r="C10" s="94"/>
      <c r="D10" s="78"/>
    </row>
    <row r="11" spans="1:4" s="38" customFormat="1" ht="25.5">
      <c r="A11" s="35" t="s">
        <v>134</v>
      </c>
      <c r="B11" s="36" t="s">
        <v>11</v>
      </c>
      <c r="C11" s="95">
        <f>SUM(C13:C18)</f>
        <v>2674912</v>
      </c>
      <c r="D11" s="79">
        <f>SUM(D13:D18)</f>
        <v>1700397</v>
      </c>
    </row>
    <row r="12" spans="1:4">
      <c r="A12" s="32" t="s">
        <v>111</v>
      </c>
      <c r="B12" s="41"/>
      <c r="C12" s="39"/>
      <c r="D12" s="80"/>
    </row>
    <row r="13" spans="1:4">
      <c r="A13" s="32" t="s">
        <v>135</v>
      </c>
      <c r="B13" s="33" t="s">
        <v>13</v>
      </c>
      <c r="C13" s="39">
        <f>5196+689500</f>
        <v>694696</v>
      </c>
      <c r="D13" s="80">
        <v>506671</v>
      </c>
    </row>
    <row r="14" spans="1:4">
      <c r="A14" s="32" t="s">
        <v>136</v>
      </c>
      <c r="B14" s="33" t="s">
        <v>15</v>
      </c>
      <c r="C14" s="39"/>
      <c r="D14" s="80"/>
    </row>
    <row r="15" spans="1:4">
      <c r="A15" s="32" t="s">
        <v>137</v>
      </c>
      <c r="B15" s="33" t="s">
        <v>17</v>
      </c>
      <c r="C15" s="39">
        <f>28835+1950666</f>
        <v>1979501</v>
      </c>
      <c r="D15" s="80">
        <v>1192105</v>
      </c>
    </row>
    <row r="16" spans="1:4">
      <c r="A16" s="32" t="s">
        <v>138</v>
      </c>
      <c r="B16" s="33" t="s">
        <v>19</v>
      </c>
      <c r="C16" s="39"/>
      <c r="D16" s="80"/>
    </row>
    <row r="17" spans="1:4">
      <c r="A17" s="32" t="s">
        <v>139</v>
      </c>
      <c r="B17" s="33" t="s">
        <v>21</v>
      </c>
      <c r="C17" s="39">
        <v>456</v>
      </c>
      <c r="D17" s="80">
        <v>421</v>
      </c>
    </row>
    <row r="18" spans="1:4">
      <c r="A18" s="32" t="s">
        <v>140</v>
      </c>
      <c r="B18" s="33" t="s">
        <v>23</v>
      </c>
      <c r="C18" s="39">
        <f>203+8+48</f>
        <v>259</v>
      </c>
      <c r="D18" s="80">
        <v>1200</v>
      </c>
    </row>
    <row r="19" spans="1:4" s="38" customFormat="1" ht="25.5">
      <c r="A19" s="35" t="s">
        <v>141</v>
      </c>
      <c r="B19" s="36" t="s">
        <v>92</v>
      </c>
      <c r="C19" s="95">
        <f>SUM(C21:C27)</f>
        <v>2716351</v>
      </c>
      <c r="D19" s="79">
        <f>SUM(D21:D27)</f>
        <v>1607091.7</v>
      </c>
    </row>
    <row r="20" spans="1:4">
      <c r="A20" s="32" t="s">
        <v>111</v>
      </c>
      <c r="B20" s="33"/>
      <c r="C20" s="39"/>
      <c r="D20" s="80"/>
    </row>
    <row r="21" spans="1:4">
      <c r="A21" s="32" t="s">
        <v>142</v>
      </c>
      <c r="B21" s="33" t="s">
        <v>94</v>
      </c>
      <c r="C21" s="39">
        <f>4056+16+1037+733836+5573+1640-3130-610-1885-4233</f>
        <v>736300</v>
      </c>
      <c r="D21" s="80">
        <v>1276900</v>
      </c>
    </row>
    <row r="22" spans="1:4">
      <c r="A22" s="32" t="s">
        <v>143</v>
      </c>
      <c r="B22" s="33" t="s">
        <v>96</v>
      </c>
      <c r="C22" s="39">
        <f>1469709-4471-397-6722-2147</f>
        <v>1455972</v>
      </c>
      <c r="D22" s="80"/>
    </row>
    <row r="23" spans="1:4">
      <c r="A23" s="32" t="s">
        <v>144</v>
      </c>
      <c r="B23" s="33" t="s">
        <v>98</v>
      </c>
      <c r="C23" s="39">
        <f>4751+194226</f>
        <v>198977</v>
      </c>
      <c r="D23" s="80">
        <v>159105.29999999999</v>
      </c>
    </row>
    <row r="24" spans="1:4">
      <c r="A24" s="32" t="s">
        <v>145</v>
      </c>
      <c r="B24" s="33" t="s">
        <v>100</v>
      </c>
      <c r="C24" s="39">
        <v>61344</v>
      </c>
      <c r="D24" s="80"/>
    </row>
    <row r="25" spans="1:4">
      <c r="A25" s="32" t="s">
        <v>146</v>
      </c>
      <c r="B25" s="33" t="s">
        <v>102</v>
      </c>
      <c r="C25" s="39">
        <f>1625+445+305+610+30+13+26+76</f>
        <v>3130</v>
      </c>
      <c r="D25" s="80">
        <v>2495.4</v>
      </c>
    </row>
    <row r="26" spans="1:4">
      <c r="A26" s="32" t="s">
        <v>147</v>
      </c>
      <c r="B26" s="33" t="s">
        <v>148</v>
      </c>
      <c r="C26" s="39">
        <f>31042+83734+10639+82759+132+56+2+11113</f>
        <v>219477</v>
      </c>
      <c r="D26" s="80">
        <v>139204</v>
      </c>
    </row>
    <row r="27" spans="1:4">
      <c r="A27" s="32" t="s">
        <v>149</v>
      </c>
      <c r="B27" s="33" t="s">
        <v>150</v>
      </c>
      <c r="C27" s="39">
        <f>670+900+63+73+234+9642+27596+96+1241+636</f>
        <v>41151</v>
      </c>
      <c r="D27" s="80">
        <v>29387</v>
      </c>
    </row>
    <row r="28" spans="1:4" s="38" customFormat="1" ht="25.5">
      <c r="A28" s="35" t="s">
        <v>151</v>
      </c>
      <c r="B28" s="36" t="s">
        <v>152</v>
      </c>
      <c r="C28" s="95">
        <f>C11-C19</f>
        <v>-41439</v>
      </c>
      <c r="D28" s="79">
        <f>D11-D19</f>
        <v>93305.300000000047</v>
      </c>
    </row>
    <row r="29" spans="1:4" ht="28.5" customHeight="1">
      <c r="A29" s="32" t="s">
        <v>153</v>
      </c>
      <c r="B29" s="77"/>
      <c r="C29" s="94"/>
      <c r="D29" s="78"/>
    </row>
    <row r="30" spans="1:4" s="38" customFormat="1" ht="25.5">
      <c r="A30" s="35" t="s">
        <v>154</v>
      </c>
      <c r="B30" s="36" t="s">
        <v>155</v>
      </c>
      <c r="C30" s="95">
        <f>SUM(C32:C42)</f>
        <v>0</v>
      </c>
      <c r="D30" s="79">
        <f>SUM(D32:D42)</f>
        <v>18</v>
      </c>
    </row>
    <row r="31" spans="1:4">
      <c r="A31" s="32" t="s">
        <v>111</v>
      </c>
      <c r="B31" s="33"/>
      <c r="C31" s="39"/>
      <c r="D31" s="80"/>
    </row>
    <row r="32" spans="1:4">
      <c r="A32" s="32" t="s">
        <v>156</v>
      </c>
      <c r="B32" s="33" t="s">
        <v>157</v>
      </c>
      <c r="C32" s="39"/>
      <c r="D32" s="80">
        <v>18</v>
      </c>
    </row>
    <row r="33" spans="1:4">
      <c r="A33" s="32" t="s">
        <v>158</v>
      </c>
      <c r="B33" s="33" t="s">
        <v>159</v>
      </c>
      <c r="C33" s="39"/>
      <c r="D33" s="80"/>
    </row>
    <row r="34" spans="1:4">
      <c r="A34" s="32" t="s">
        <v>160</v>
      </c>
      <c r="B34" s="33" t="s">
        <v>161</v>
      </c>
      <c r="C34" s="39"/>
      <c r="D34" s="80"/>
    </row>
    <row r="35" spans="1:4" ht="38.25">
      <c r="A35" s="32" t="s">
        <v>162</v>
      </c>
      <c r="B35" s="33" t="s">
        <v>163</v>
      </c>
      <c r="C35" s="39"/>
      <c r="D35" s="80"/>
    </row>
    <row r="36" spans="1:4">
      <c r="A36" s="32" t="s">
        <v>164</v>
      </c>
      <c r="B36" s="33" t="s">
        <v>165</v>
      </c>
      <c r="C36" s="39"/>
      <c r="D36" s="80"/>
    </row>
    <row r="37" spans="1:4" ht="25.5">
      <c r="A37" s="32" t="s">
        <v>166</v>
      </c>
      <c r="B37" s="33" t="s">
        <v>167</v>
      </c>
      <c r="C37" s="39"/>
      <c r="D37" s="80"/>
    </row>
    <row r="38" spans="1:4">
      <c r="A38" s="32" t="s">
        <v>168</v>
      </c>
      <c r="B38" s="33" t="s">
        <v>169</v>
      </c>
      <c r="C38" s="39"/>
      <c r="D38" s="80"/>
    </row>
    <row r="39" spans="1:4">
      <c r="A39" s="32" t="s">
        <v>170</v>
      </c>
      <c r="B39" s="33" t="s">
        <v>171</v>
      </c>
      <c r="C39" s="39"/>
      <c r="D39" s="80"/>
    </row>
    <row r="40" spans="1:4">
      <c r="A40" s="32" t="s">
        <v>172</v>
      </c>
      <c r="B40" s="33" t="s">
        <v>173</v>
      </c>
      <c r="C40" s="39"/>
      <c r="D40" s="80"/>
    </row>
    <row r="41" spans="1:4">
      <c r="A41" s="32" t="s">
        <v>139</v>
      </c>
      <c r="B41" s="33" t="s">
        <v>174</v>
      </c>
      <c r="C41" s="39"/>
      <c r="D41" s="80"/>
    </row>
    <row r="42" spans="1:4">
      <c r="A42" s="32" t="s">
        <v>140</v>
      </c>
      <c r="B42" s="33" t="s">
        <v>175</v>
      </c>
      <c r="C42" s="39"/>
      <c r="D42" s="80"/>
    </row>
    <row r="43" spans="1:4" s="38" customFormat="1" ht="25.5">
      <c r="A43" s="35" t="s">
        <v>176</v>
      </c>
      <c r="B43" s="36" t="s">
        <v>177</v>
      </c>
      <c r="C43" s="95">
        <f>SUM(C45:C55)</f>
        <v>24305</v>
      </c>
      <c r="D43" s="79">
        <f>SUM(D45:D55)</f>
        <v>9613</v>
      </c>
    </row>
    <row r="44" spans="1:4">
      <c r="A44" s="32" t="s">
        <v>111</v>
      </c>
      <c r="B44" s="41"/>
      <c r="C44" s="39"/>
      <c r="D44" s="80"/>
    </row>
    <row r="45" spans="1:4">
      <c r="A45" s="32" t="s">
        <v>178</v>
      </c>
      <c r="B45" s="33" t="s">
        <v>179</v>
      </c>
      <c r="C45" s="39">
        <v>5081</v>
      </c>
      <c r="D45" s="80">
        <v>980</v>
      </c>
    </row>
    <row r="46" spans="1:4">
      <c r="A46" s="32" t="s">
        <v>180</v>
      </c>
      <c r="B46" s="33" t="s">
        <v>181</v>
      </c>
      <c r="C46" s="39">
        <v>397</v>
      </c>
      <c r="D46" s="80"/>
    </row>
    <row r="47" spans="1:4">
      <c r="A47" s="32" t="s">
        <v>182</v>
      </c>
      <c r="B47" s="33" t="s">
        <v>183</v>
      </c>
      <c r="C47" s="39">
        <f>8607+6380</f>
        <v>14987</v>
      </c>
      <c r="D47" s="80">
        <v>5033</v>
      </c>
    </row>
    <row r="48" spans="1:4" ht="38.25">
      <c r="A48" s="32" t="s">
        <v>184</v>
      </c>
      <c r="B48" s="33" t="s">
        <v>185</v>
      </c>
      <c r="C48" s="39"/>
      <c r="D48" s="80"/>
    </row>
    <row r="49" spans="1:4">
      <c r="A49" s="32" t="s">
        <v>186</v>
      </c>
      <c r="B49" s="33" t="s">
        <v>187</v>
      </c>
      <c r="C49" s="39"/>
      <c r="D49" s="80"/>
    </row>
    <row r="50" spans="1:4">
      <c r="A50" s="32" t="s">
        <v>188</v>
      </c>
      <c r="B50" s="33" t="s">
        <v>189</v>
      </c>
      <c r="C50" s="39"/>
      <c r="D50" s="80"/>
    </row>
    <row r="51" spans="1:4">
      <c r="A51" s="32" t="s">
        <v>190</v>
      </c>
      <c r="B51" s="33" t="s">
        <v>191</v>
      </c>
      <c r="C51" s="39">
        <v>3840</v>
      </c>
      <c r="D51" s="81">
        <v>3600</v>
      </c>
    </row>
    <row r="52" spans="1:4">
      <c r="A52" s="32" t="s">
        <v>192</v>
      </c>
      <c r="B52" s="33" t="s">
        <v>193</v>
      </c>
      <c r="C52" s="39"/>
      <c r="D52" s="80"/>
    </row>
    <row r="53" spans="1:4">
      <c r="A53" s="32" t="s">
        <v>170</v>
      </c>
      <c r="B53" s="33" t="s">
        <v>194</v>
      </c>
      <c r="C53" s="39"/>
      <c r="D53" s="80"/>
    </row>
    <row r="54" spans="1:4">
      <c r="A54" s="32" t="s">
        <v>195</v>
      </c>
      <c r="B54" s="33" t="s">
        <v>196</v>
      </c>
      <c r="C54" s="39"/>
      <c r="D54" s="80"/>
    </row>
    <row r="55" spans="1:4">
      <c r="A55" s="32" t="s">
        <v>149</v>
      </c>
      <c r="B55" s="33" t="s">
        <v>197</v>
      </c>
      <c r="C55" s="39"/>
      <c r="D55" s="80"/>
    </row>
    <row r="56" spans="1:4" s="38" customFormat="1" ht="25.5">
      <c r="A56" s="35" t="s">
        <v>198</v>
      </c>
      <c r="B56" s="36" t="s">
        <v>199</v>
      </c>
      <c r="C56" s="95">
        <f>C30-C43</f>
        <v>-24305</v>
      </c>
      <c r="D56" s="79">
        <f>D30-D43</f>
        <v>-9595</v>
      </c>
    </row>
    <row r="57" spans="1:4" ht="26.25" customHeight="1">
      <c r="A57" s="32" t="s">
        <v>200</v>
      </c>
      <c r="B57" s="77"/>
      <c r="C57" s="94"/>
      <c r="D57" s="78"/>
    </row>
    <row r="58" spans="1:4" s="38" customFormat="1" ht="25.5">
      <c r="A58" s="35" t="s">
        <v>201</v>
      </c>
      <c r="B58" s="36" t="s">
        <v>202</v>
      </c>
      <c r="C58" s="95">
        <f>SUM(C60:C63)</f>
        <v>0</v>
      </c>
      <c r="D58" s="79">
        <f>SUM(D60:D63)</f>
        <v>0</v>
      </c>
    </row>
    <row r="59" spans="1:4">
      <c r="A59" s="32" t="s">
        <v>111</v>
      </c>
      <c r="B59" s="33"/>
      <c r="C59" s="39"/>
      <c r="D59" s="80"/>
    </row>
    <row r="60" spans="1:4">
      <c r="A60" s="32" t="s">
        <v>203</v>
      </c>
      <c r="B60" s="33" t="s">
        <v>204</v>
      </c>
      <c r="C60" s="39"/>
      <c r="D60" s="80"/>
    </row>
    <row r="61" spans="1:4">
      <c r="A61" s="32" t="s">
        <v>205</v>
      </c>
      <c r="B61" s="33" t="s">
        <v>206</v>
      </c>
      <c r="C61" s="39"/>
      <c r="D61" s="80"/>
    </row>
    <row r="62" spans="1:4">
      <c r="A62" s="32" t="s">
        <v>139</v>
      </c>
      <c r="B62" s="33" t="s">
        <v>207</v>
      </c>
      <c r="C62" s="39"/>
      <c r="D62" s="80"/>
    </row>
    <row r="63" spans="1:4">
      <c r="A63" s="32" t="s">
        <v>140</v>
      </c>
      <c r="B63" s="33" t="s">
        <v>208</v>
      </c>
      <c r="C63" s="39"/>
      <c r="D63" s="80"/>
    </row>
    <row r="64" spans="1:4" s="38" customFormat="1" ht="25.5">
      <c r="A64" s="35" t="s">
        <v>209</v>
      </c>
      <c r="B64" s="36">
        <v>100</v>
      </c>
      <c r="C64" s="95">
        <f>SUM(C66:C70)</f>
        <v>10662</v>
      </c>
      <c r="D64" s="79">
        <f>SUM(D66:D70)</f>
        <v>18</v>
      </c>
    </row>
    <row r="65" spans="1:4">
      <c r="A65" s="32" t="s">
        <v>111</v>
      </c>
      <c r="B65" s="33"/>
      <c r="C65" s="39"/>
      <c r="D65" s="80"/>
    </row>
    <row r="66" spans="1:4">
      <c r="A66" s="32" t="s">
        <v>210</v>
      </c>
      <c r="B66" s="33">
        <v>101</v>
      </c>
      <c r="C66" s="39">
        <v>10656</v>
      </c>
      <c r="D66" s="80"/>
    </row>
    <row r="67" spans="1:4">
      <c r="A67" s="32" t="s">
        <v>145</v>
      </c>
      <c r="B67" s="33">
        <v>102</v>
      </c>
      <c r="C67" s="39"/>
      <c r="D67" s="80"/>
    </row>
    <row r="68" spans="1:4">
      <c r="A68" s="32" t="s">
        <v>211</v>
      </c>
      <c r="B68" s="33">
        <v>103</v>
      </c>
      <c r="C68" s="39">
        <v>6</v>
      </c>
      <c r="D68" s="80">
        <v>18</v>
      </c>
    </row>
    <row r="69" spans="1:4">
      <c r="A69" s="32" t="s">
        <v>212</v>
      </c>
      <c r="B69" s="33">
        <v>104</v>
      </c>
      <c r="C69" s="39"/>
      <c r="D69" s="80"/>
    </row>
    <row r="70" spans="1:4">
      <c r="A70" s="32" t="s">
        <v>213</v>
      </c>
      <c r="B70" s="33">
        <v>105</v>
      </c>
      <c r="C70" s="39"/>
      <c r="D70" s="80"/>
    </row>
    <row r="71" spans="1:4" s="38" customFormat="1" ht="25.5">
      <c r="A71" s="35" t="s">
        <v>214</v>
      </c>
      <c r="B71" s="36">
        <v>110</v>
      </c>
      <c r="C71" s="95">
        <f>C58-C64</f>
        <v>-10662</v>
      </c>
      <c r="D71" s="79">
        <f>D58-D64</f>
        <v>-18</v>
      </c>
    </row>
    <row r="72" spans="1:4">
      <c r="A72" s="32" t="s">
        <v>215</v>
      </c>
      <c r="B72" s="33">
        <v>120</v>
      </c>
      <c r="C72" s="39">
        <v>-180</v>
      </c>
      <c r="D72" s="80">
        <v>-317</v>
      </c>
    </row>
    <row r="73" spans="1:4" s="38" customFormat="1" ht="25.5">
      <c r="A73" s="35" t="s">
        <v>216</v>
      </c>
      <c r="B73" s="36">
        <v>130</v>
      </c>
      <c r="C73" s="95">
        <f>C28+C56+C71</f>
        <v>-76406</v>
      </c>
      <c r="D73" s="79">
        <f>D28+D56+D71</f>
        <v>83692.300000000047</v>
      </c>
    </row>
    <row r="74" spans="1:4" ht="25.5">
      <c r="A74" s="32" t="s">
        <v>217</v>
      </c>
      <c r="B74" s="33">
        <v>140</v>
      </c>
      <c r="C74" s="39">
        <f>D75</f>
        <v>83721</v>
      </c>
      <c r="D74" s="81">
        <v>346</v>
      </c>
    </row>
    <row r="75" spans="1:4" ht="26.25" thickBot="1">
      <c r="A75" s="43" t="s">
        <v>218</v>
      </c>
      <c r="B75" s="50">
        <v>150</v>
      </c>
      <c r="C75" s="102">
        <f>C74+C73+C72</f>
        <v>7135</v>
      </c>
      <c r="D75" s="90">
        <v>83721</v>
      </c>
    </row>
    <row r="76" spans="1:4" ht="24.75" hidden="1" customHeight="1">
      <c r="A76" s="104"/>
      <c r="B76" s="104"/>
      <c r="C76" s="104"/>
      <c r="D76" s="104"/>
    </row>
    <row r="77" spans="1:4" hidden="1">
      <c r="A77" s="51"/>
      <c r="B77" s="52"/>
      <c r="C77" s="96"/>
      <c r="D77" s="52"/>
    </row>
    <row r="78" spans="1:4" hidden="1">
      <c r="A78" s="46"/>
      <c r="B78" s="52"/>
      <c r="C78" s="97"/>
      <c r="D78" s="52"/>
    </row>
    <row r="79" spans="1:4" hidden="1">
      <c r="A79" s="24" t="s">
        <v>265</v>
      </c>
      <c r="B79" s="2"/>
      <c r="C79" s="98"/>
      <c r="D79" s="2"/>
    </row>
    <row r="80" spans="1:4" hidden="1">
      <c r="A80" s="23" t="s">
        <v>73</v>
      </c>
      <c r="B80" s="2"/>
      <c r="C80" s="98"/>
      <c r="D80" s="2"/>
    </row>
    <row r="81" spans="1:4" ht="20.25" hidden="1" customHeight="1">
      <c r="A81" s="24" t="s">
        <v>267</v>
      </c>
      <c r="B81" s="2"/>
      <c r="C81" s="98"/>
      <c r="D81" s="2"/>
    </row>
    <row r="82" spans="1:4" hidden="1">
      <c r="A82" s="23" t="s">
        <v>74</v>
      </c>
      <c r="B82" s="2"/>
      <c r="C82" s="98"/>
      <c r="D82" s="2"/>
    </row>
    <row r="83" spans="1:4" hidden="1">
      <c r="A83" s="23"/>
      <c r="B83" s="2"/>
      <c r="C83" s="98"/>
      <c r="D83" s="2"/>
    </row>
    <row r="84" spans="1:4" hidden="1">
      <c r="A84" s="25" t="s">
        <v>75</v>
      </c>
      <c r="B84" s="25"/>
      <c r="C84" s="99"/>
      <c r="D84" s="25"/>
    </row>
    <row r="85" spans="1:4">
      <c r="A85" s="26"/>
      <c r="B85" s="26"/>
      <c r="C85" s="100"/>
      <c r="D85" s="27"/>
    </row>
    <row r="86" spans="1:4">
      <c r="A86" s="29"/>
    </row>
    <row r="87" spans="1:4">
      <c r="A87" s="2"/>
    </row>
    <row r="88" spans="1:4">
      <c r="A88" s="23"/>
    </row>
  </sheetData>
  <mergeCells count="4">
    <mergeCell ref="A2:D2"/>
    <mergeCell ref="A4:D4"/>
    <mergeCell ref="A6:D6"/>
    <mergeCell ref="A76:D76"/>
  </mergeCells>
  <pageMargins left="0.78740157480314965" right="0.78740157480314965" top="0.59055118110236227" bottom="0.59055118110236227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zoomScaleSheetLayoutView="75" workbookViewId="0">
      <selection activeCell="A79" sqref="A79"/>
    </sheetView>
  </sheetViews>
  <sheetFormatPr defaultRowHeight="12.75"/>
  <cols>
    <col min="1" max="1" width="41.140625" customWidth="1"/>
    <col min="2" max="2" width="7.42578125" customWidth="1"/>
    <col min="3" max="3" width="13.85546875" customWidth="1"/>
    <col min="4" max="4" width="7.85546875" customWidth="1"/>
    <col min="5" max="5" width="8.7109375" customWidth="1"/>
    <col min="6" max="6" width="12.85546875" customWidth="1"/>
    <col min="7" max="7" width="14.140625" customWidth="1"/>
    <col min="8" max="8" width="11.140625" customWidth="1"/>
    <col min="9" max="9" width="14.7109375" customWidth="1"/>
  </cols>
  <sheetData>
    <row r="1" spans="1:9" ht="21" customHeight="1">
      <c r="A1" s="111" t="s">
        <v>131</v>
      </c>
      <c r="B1" s="111"/>
      <c r="C1" s="111"/>
      <c r="D1" s="111"/>
    </row>
    <row r="2" spans="1:9" hidden="1">
      <c r="A2" s="46"/>
    </row>
    <row r="3" spans="1:9">
      <c r="A3" s="109" t="s">
        <v>219</v>
      </c>
      <c r="B3" s="109"/>
      <c r="C3" s="109"/>
      <c r="D3" s="109"/>
      <c r="E3" s="109"/>
      <c r="F3" s="109"/>
      <c r="G3" s="109"/>
      <c r="H3" s="109"/>
    </row>
    <row r="4" spans="1:9" s="52" customFormat="1" hidden="1">
      <c r="A4" s="21"/>
    </row>
    <row r="5" spans="1:9" s="52" customFormat="1">
      <c r="A5" s="110" t="s">
        <v>263</v>
      </c>
      <c r="B5" s="110"/>
      <c r="C5" s="110"/>
      <c r="D5" s="110"/>
      <c r="E5" s="110"/>
      <c r="F5" s="110"/>
      <c r="G5" s="110"/>
      <c r="H5" s="110"/>
      <c r="I5" s="31"/>
    </row>
    <row r="6" spans="1:9" s="52" customFormat="1" ht="13.5" thickBot="1">
      <c r="A6" s="47"/>
      <c r="I6" s="31" t="s">
        <v>80</v>
      </c>
    </row>
    <row r="7" spans="1:9" ht="12.75" customHeight="1">
      <c r="A7" s="114" t="s">
        <v>220</v>
      </c>
      <c r="B7" s="53" t="s">
        <v>6</v>
      </c>
      <c r="C7" s="116" t="s">
        <v>221</v>
      </c>
      <c r="D7" s="116"/>
      <c r="E7" s="116"/>
      <c r="F7" s="116"/>
      <c r="G7" s="116"/>
      <c r="H7" s="116" t="s">
        <v>70</v>
      </c>
      <c r="I7" s="112" t="s">
        <v>222</v>
      </c>
    </row>
    <row r="8" spans="1:9" ht="89.25">
      <c r="A8" s="115"/>
      <c r="B8" s="54"/>
      <c r="C8" s="54" t="s">
        <v>64</v>
      </c>
      <c r="D8" s="54" t="s">
        <v>65</v>
      </c>
      <c r="E8" s="54" t="s">
        <v>66</v>
      </c>
      <c r="F8" s="54" t="s">
        <v>67</v>
      </c>
      <c r="G8" s="54" t="s">
        <v>223</v>
      </c>
      <c r="H8" s="117"/>
      <c r="I8" s="113"/>
    </row>
    <row r="9" spans="1:9" s="38" customFormat="1">
      <c r="A9" s="35" t="s">
        <v>224</v>
      </c>
      <c r="B9" s="36" t="s">
        <v>11</v>
      </c>
      <c r="C9" s="55">
        <v>332977</v>
      </c>
      <c r="D9" s="55">
        <v>0</v>
      </c>
      <c r="E9" s="55">
        <v>0</v>
      </c>
      <c r="F9" s="55">
        <v>54472</v>
      </c>
      <c r="G9" s="55">
        <v>270304</v>
      </c>
      <c r="H9" s="55">
        <v>0</v>
      </c>
      <c r="I9" s="56">
        <f>SUM(C9:H9)</f>
        <v>657753</v>
      </c>
    </row>
    <row r="10" spans="1:9">
      <c r="A10" s="32" t="s">
        <v>225</v>
      </c>
      <c r="B10" s="33" t="s">
        <v>13</v>
      </c>
      <c r="C10" s="57"/>
      <c r="D10" s="57"/>
      <c r="E10" s="57"/>
      <c r="F10" s="57"/>
      <c r="G10" s="57"/>
      <c r="H10" s="57"/>
      <c r="I10" s="56">
        <f t="shared" ref="I10:I41" si="0">SUM(C10:H10)</f>
        <v>0</v>
      </c>
    </row>
    <row r="11" spans="1:9" s="38" customFormat="1">
      <c r="A11" s="35" t="s">
        <v>226</v>
      </c>
      <c r="B11" s="40">
        <v>100</v>
      </c>
      <c r="C11" s="57">
        <f t="shared" ref="C11:H11" si="1">C9+C10</f>
        <v>332977</v>
      </c>
      <c r="D11" s="57">
        <f t="shared" si="1"/>
        <v>0</v>
      </c>
      <c r="E11" s="57">
        <f t="shared" si="1"/>
        <v>0</v>
      </c>
      <c r="F11" s="57">
        <f t="shared" si="1"/>
        <v>54472</v>
      </c>
      <c r="G11" s="57">
        <f t="shared" si="1"/>
        <v>270304</v>
      </c>
      <c r="H11" s="57">
        <f t="shared" si="1"/>
        <v>0</v>
      </c>
      <c r="I11" s="56">
        <f>SUM(C11:H11)</f>
        <v>657753</v>
      </c>
    </row>
    <row r="12" spans="1:9" s="38" customFormat="1" ht="25.5">
      <c r="A12" s="35" t="s">
        <v>227</v>
      </c>
      <c r="B12" s="40">
        <v>200</v>
      </c>
      <c r="C12" s="55">
        <f t="shared" ref="C12:H12" si="2">C13+C14</f>
        <v>0</v>
      </c>
      <c r="D12" s="55">
        <f t="shared" si="2"/>
        <v>0</v>
      </c>
      <c r="E12" s="55">
        <f t="shared" si="2"/>
        <v>0</v>
      </c>
      <c r="F12" s="55">
        <f t="shared" si="2"/>
        <v>-9762</v>
      </c>
      <c r="G12" s="55">
        <f t="shared" si="2"/>
        <v>73078</v>
      </c>
      <c r="H12" s="55">
        <f t="shared" si="2"/>
        <v>0</v>
      </c>
      <c r="I12" s="56">
        <f t="shared" si="0"/>
        <v>63316</v>
      </c>
    </row>
    <row r="13" spans="1:9">
      <c r="A13" s="32" t="s">
        <v>228</v>
      </c>
      <c r="B13" s="41">
        <v>210</v>
      </c>
      <c r="C13" s="57"/>
      <c r="D13" s="57"/>
      <c r="E13" s="57"/>
      <c r="F13" s="57"/>
      <c r="G13" s="57">
        <v>63316</v>
      </c>
      <c r="H13" s="57"/>
      <c r="I13" s="56">
        <f t="shared" si="0"/>
        <v>63316</v>
      </c>
    </row>
    <row r="14" spans="1:9" s="58" customFormat="1" ht="25.5">
      <c r="A14" s="32" t="s">
        <v>229</v>
      </c>
      <c r="B14" s="41">
        <v>220</v>
      </c>
      <c r="C14" s="57">
        <f t="shared" ref="C14:H14" si="3">SUM(C16:C24)</f>
        <v>0</v>
      </c>
      <c r="D14" s="57">
        <f t="shared" si="3"/>
        <v>0</v>
      </c>
      <c r="E14" s="57">
        <f t="shared" si="3"/>
        <v>0</v>
      </c>
      <c r="F14" s="57">
        <f t="shared" si="3"/>
        <v>-9762</v>
      </c>
      <c r="G14" s="57">
        <f t="shared" si="3"/>
        <v>9762</v>
      </c>
      <c r="H14" s="57">
        <f t="shared" si="3"/>
        <v>0</v>
      </c>
      <c r="I14" s="56">
        <f t="shared" si="0"/>
        <v>0</v>
      </c>
    </row>
    <row r="15" spans="1:9">
      <c r="A15" s="32" t="s">
        <v>111</v>
      </c>
      <c r="B15" s="41"/>
      <c r="C15" s="57"/>
      <c r="D15" s="57"/>
      <c r="E15" s="57"/>
      <c r="F15" s="57"/>
      <c r="G15" s="57"/>
      <c r="H15" s="57"/>
      <c r="I15" s="56">
        <f t="shared" si="0"/>
        <v>0</v>
      </c>
    </row>
    <row r="16" spans="1:9" ht="25.5">
      <c r="A16" s="32" t="s">
        <v>230</v>
      </c>
      <c r="B16" s="41">
        <v>221</v>
      </c>
      <c r="C16" s="57"/>
      <c r="D16" s="57"/>
      <c r="E16" s="57"/>
      <c r="F16" s="57"/>
      <c r="G16" s="57"/>
      <c r="H16" s="57"/>
      <c r="I16" s="56">
        <f t="shared" si="0"/>
        <v>0</v>
      </c>
    </row>
    <row r="17" spans="1:9" ht="25.5">
      <c r="A17" s="32" t="s">
        <v>231</v>
      </c>
      <c r="B17" s="41">
        <v>222</v>
      </c>
      <c r="C17" s="57"/>
      <c r="D17" s="57"/>
      <c r="E17" s="57"/>
      <c r="F17" s="57">
        <v>-9762</v>
      </c>
      <c r="G17" s="57">
        <v>9762</v>
      </c>
      <c r="H17" s="57"/>
      <c r="I17" s="56">
        <f t="shared" si="0"/>
        <v>0</v>
      </c>
    </row>
    <row r="18" spans="1:9" ht="38.25">
      <c r="A18" s="32" t="s">
        <v>232</v>
      </c>
      <c r="B18" s="41">
        <v>223</v>
      </c>
      <c r="C18" s="57"/>
      <c r="D18" s="57"/>
      <c r="E18" s="57"/>
      <c r="F18" s="57"/>
      <c r="G18" s="57"/>
      <c r="H18" s="57"/>
      <c r="I18" s="56">
        <f t="shared" si="0"/>
        <v>0</v>
      </c>
    </row>
    <row r="19" spans="1:9" ht="51">
      <c r="A19" s="32" t="s">
        <v>114</v>
      </c>
      <c r="B19" s="41">
        <v>224</v>
      </c>
      <c r="C19" s="57"/>
      <c r="D19" s="57"/>
      <c r="E19" s="57"/>
      <c r="F19" s="57"/>
      <c r="G19" s="57"/>
      <c r="H19" s="57"/>
      <c r="I19" s="56">
        <f t="shared" si="0"/>
        <v>0</v>
      </c>
    </row>
    <row r="20" spans="1:9" ht="25.5">
      <c r="A20" s="32" t="s">
        <v>115</v>
      </c>
      <c r="B20" s="41">
        <v>225</v>
      </c>
      <c r="C20" s="57"/>
      <c r="D20" s="57"/>
      <c r="E20" s="57"/>
      <c r="F20" s="57"/>
      <c r="G20" s="57"/>
      <c r="H20" s="57"/>
      <c r="I20" s="56">
        <f t="shared" si="0"/>
        <v>0</v>
      </c>
    </row>
    <row r="21" spans="1:9" ht="25.5">
      <c r="A21" s="32" t="s">
        <v>116</v>
      </c>
      <c r="B21" s="41">
        <v>226</v>
      </c>
      <c r="C21" s="57"/>
      <c r="D21" s="57"/>
      <c r="E21" s="57"/>
      <c r="F21" s="57"/>
      <c r="G21" s="57"/>
      <c r="H21" s="57"/>
      <c r="I21" s="56">
        <f t="shared" si="0"/>
        <v>0</v>
      </c>
    </row>
    <row r="22" spans="1:9" ht="25.5">
      <c r="A22" s="32" t="s">
        <v>233</v>
      </c>
      <c r="B22" s="41">
        <v>227</v>
      </c>
      <c r="C22" s="57"/>
      <c r="D22" s="57"/>
      <c r="E22" s="57"/>
      <c r="F22" s="57"/>
      <c r="G22" s="57"/>
      <c r="H22" s="57"/>
      <c r="I22" s="56">
        <f t="shared" si="0"/>
        <v>0</v>
      </c>
    </row>
    <row r="23" spans="1:9" ht="25.5">
      <c r="A23" s="32" t="s">
        <v>118</v>
      </c>
      <c r="B23" s="41">
        <v>228</v>
      </c>
      <c r="C23" s="57"/>
      <c r="D23" s="57"/>
      <c r="E23" s="57"/>
      <c r="F23" s="57"/>
      <c r="G23" s="57"/>
      <c r="H23" s="57"/>
      <c r="I23" s="56">
        <f t="shared" si="0"/>
        <v>0</v>
      </c>
    </row>
    <row r="24" spans="1:9" ht="25.5">
      <c r="A24" s="32" t="s">
        <v>119</v>
      </c>
      <c r="B24" s="41">
        <v>229</v>
      </c>
      <c r="C24" s="57"/>
      <c r="D24" s="57"/>
      <c r="E24" s="57"/>
      <c r="F24" s="57"/>
      <c r="G24" s="57"/>
      <c r="H24" s="57"/>
      <c r="I24" s="56">
        <f t="shared" si="0"/>
        <v>0</v>
      </c>
    </row>
    <row r="25" spans="1:9" s="38" customFormat="1" ht="25.5">
      <c r="A25" s="35" t="s">
        <v>234</v>
      </c>
      <c r="B25" s="40">
        <v>300</v>
      </c>
      <c r="C25" s="55">
        <f t="shared" ref="C25:H25" si="4">SUM(C32:C39)+C27</f>
        <v>0</v>
      </c>
      <c r="D25" s="55">
        <f t="shared" si="4"/>
        <v>0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6">
        <f t="shared" si="0"/>
        <v>0</v>
      </c>
    </row>
    <row r="26" spans="1:9">
      <c r="A26" s="32" t="s">
        <v>111</v>
      </c>
      <c r="B26" s="41"/>
      <c r="C26" s="57"/>
      <c r="D26" s="57"/>
      <c r="E26" s="57"/>
      <c r="F26" s="57"/>
      <c r="G26" s="57"/>
      <c r="H26" s="57"/>
      <c r="I26" s="56">
        <f t="shared" si="0"/>
        <v>0</v>
      </c>
    </row>
    <row r="27" spans="1:9">
      <c r="A27" s="32" t="s">
        <v>235</v>
      </c>
      <c r="B27" s="41">
        <v>310</v>
      </c>
      <c r="C27" s="57"/>
      <c r="D27" s="57"/>
      <c r="E27" s="57"/>
      <c r="F27" s="57"/>
      <c r="G27" s="57"/>
      <c r="H27" s="57"/>
      <c r="I27" s="56">
        <f t="shared" si="0"/>
        <v>0</v>
      </c>
    </row>
    <row r="28" spans="1:9">
      <c r="A28" s="32" t="s">
        <v>111</v>
      </c>
      <c r="B28" s="41"/>
      <c r="C28" s="57"/>
      <c r="D28" s="57"/>
      <c r="E28" s="57"/>
      <c r="F28" s="57"/>
      <c r="G28" s="57"/>
      <c r="H28" s="57"/>
      <c r="I28" s="56">
        <f t="shared" si="0"/>
        <v>0</v>
      </c>
    </row>
    <row r="29" spans="1:9">
      <c r="A29" s="32" t="s">
        <v>236</v>
      </c>
      <c r="B29" s="41"/>
      <c r="C29" s="57"/>
      <c r="D29" s="57"/>
      <c r="E29" s="57"/>
      <c r="F29" s="57"/>
      <c r="G29" s="57"/>
      <c r="H29" s="57"/>
      <c r="I29" s="56">
        <f t="shared" si="0"/>
        <v>0</v>
      </c>
    </row>
    <row r="30" spans="1:9" ht="25.5">
      <c r="A30" s="32" t="s">
        <v>237</v>
      </c>
      <c r="B30" s="41"/>
      <c r="C30" s="57"/>
      <c r="D30" s="57"/>
      <c r="E30" s="57"/>
      <c r="F30" s="57"/>
      <c r="G30" s="57"/>
      <c r="H30" s="57"/>
      <c r="I30" s="56">
        <f t="shared" si="0"/>
        <v>0</v>
      </c>
    </row>
    <row r="31" spans="1:9" ht="25.5">
      <c r="A31" s="32" t="s">
        <v>238</v>
      </c>
      <c r="B31" s="41"/>
      <c r="C31" s="57"/>
      <c r="D31" s="57"/>
      <c r="E31" s="57"/>
      <c r="F31" s="57"/>
      <c r="G31" s="57"/>
      <c r="H31" s="57"/>
      <c r="I31" s="56">
        <f t="shared" si="0"/>
        <v>0</v>
      </c>
    </row>
    <row r="32" spans="1:9">
      <c r="A32" s="32" t="s">
        <v>239</v>
      </c>
      <c r="B32" s="41">
        <v>311</v>
      </c>
      <c r="C32" s="57"/>
      <c r="D32" s="57"/>
      <c r="E32" s="57"/>
      <c r="F32" s="57"/>
      <c r="G32" s="57"/>
      <c r="H32" s="57"/>
      <c r="I32" s="56">
        <f t="shared" si="0"/>
        <v>0</v>
      </c>
    </row>
    <row r="33" spans="1:9" ht="25.5">
      <c r="A33" s="32" t="s">
        <v>240</v>
      </c>
      <c r="B33" s="41">
        <v>312</v>
      </c>
      <c r="C33" s="57"/>
      <c r="D33" s="57"/>
      <c r="E33" s="57"/>
      <c r="F33" s="57"/>
      <c r="G33" s="57"/>
      <c r="H33" s="57"/>
      <c r="I33" s="56">
        <f t="shared" si="0"/>
        <v>0</v>
      </c>
    </row>
    <row r="34" spans="1:9" ht="25.5">
      <c r="A34" s="32" t="s">
        <v>241</v>
      </c>
      <c r="B34" s="41">
        <v>313</v>
      </c>
      <c r="C34" s="57"/>
      <c r="D34" s="57"/>
      <c r="E34" s="57"/>
      <c r="F34" s="57"/>
      <c r="G34" s="57"/>
      <c r="H34" s="57"/>
      <c r="I34" s="56">
        <f t="shared" si="0"/>
        <v>0</v>
      </c>
    </row>
    <row r="35" spans="1:9" ht="25.5">
      <c r="A35" s="32" t="s">
        <v>242</v>
      </c>
      <c r="B35" s="41">
        <v>314</v>
      </c>
      <c r="C35" s="57"/>
      <c r="D35" s="57"/>
      <c r="E35" s="57"/>
      <c r="F35" s="57"/>
      <c r="G35" s="57"/>
      <c r="H35" s="57"/>
      <c r="I35" s="56">
        <f t="shared" si="0"/>
        <v>0</v>
      </c>
    </row>
    <row r="36" spans="1:9">
      <c r="A36" s="32" t="s">
        <v>243</v>
      </c>
      <c r="B36" s="41">
        <v>315</v>
      </c>
      <c r="C36" s="57"/>
      <c r="D36" s="57"/>
      <c r="E36" s="57"/>
      <c r="F36" s="57"/>
      <c r="G36" s="57"/>
      <c r="H36" s="57"/>
      <c r="I36" s="56">
        <f t="shared" si="0"/>
        <v>0</v>
      </c>
    </row>
    <row r="37" spans="1:9">
      <c r="A37" s="32" t="s">
        <v>244</v>
      </c>
      <c r="B37" s="41">
        <v>316</v>
      </c>
      <c r="C37" s="57"/>
      <c r="D37" s="57"/>
      <c r="E37" s="57"/>
      <c r="F37" s="57"/>
      <c r="G37" s="57"/>
      <c r="H37" s="57"/>
      <c r="I37" s="56">
        <f t="shared" si="0"/>
        <v>0</v>
      </c>
    </row>
    <row r="38" spans="1:9">
      <c r="A38" s="32" t="s">
        <v>245</v>
      </c>
      <c r="B38" s="41">
        <v>317</v>
      </c>
      <c r="C38" s="57"/>
      <c r="D38" s="57"/>
      <c r="E38" s="57"/>
      <c r="F38" s="57"/>
      <c r="G38" s="57"/>
      <c r="H38" s="57"/>
      <c r="I38" s="56">
        <f t="shared" si="0"/>
        <v>0</v>
      </c>
    </row>
    <row r="39" spans="1:9" ht="25.5">
      <c r="A39" s="32" t="s">
        <v>246</v>
      </c>
      <c r="B39" s="41">
        <v>318</v>
      </c>
      <c r="C39" s="57"/>
      <c r="D39" s="57"/>
      <c r="E39" s="57"/>
      <c r="F39" s="57"/>
      <c r="G39" s="57"/>
      <c r="H39" s="57"/>
      <c r="I39" s="56">
        <f t="shared" si="0"/>
        <v>0</v>
      </c>
    </row>
    <row r="40" spans="1:9" s="87" customFormat="1" ht="25.5">
      <c r="A40" s="83" t="s">
        <v>247</v>
      </c>
      <c r="B40" s="84">
        <v>400</v>
      </c>
      <c r="C40" s="85">
        <f t="shared" ref="C40:H40" si="5">C11+C12+C25</f>
        <v>332977</v>
      </c>
      <c r="D40" s="85">
        <f t="shared" si="5"/>
        <v>0</v>
      </c>
      <c r="E40" s="85">
        <f t="shared" si="5"/>
        <v>0</v>
      </c>
      <c r="F40" s="85">
        <f t="shared" si="5"/>
        <v>44710</v>
      </c>
      <c r="G40" s="85">
        <f t="shared" si="5"/>
        <v>343382</v>
      </c>
      <c r="H40" s="85">
        <f t="shared" si="5"/>
        <v>0</v>
      </c>
      <c r="I40" s="86">
        <f t="shared" si="0"/>
        <v>721069</v>
      </c>
    </row>
    <row r="41" spans="1:9">
      <c r="A41" s="32" t="s">
        <v>225</v>
      </c>
      <c r="B41" s="41">
        <v>401</v>
      </c>
      <c r="C41" s="57"/>
      <c r="D41" s="57"/>
      <c r="E41" s="57"/>
      <c r="F41" s="57"/>
      <c r="G41" s="57"/>
      <c r="H41" s="57"/>
      <c r="I41" s="56">
        <f t="shared" si="0"/>
        <v>0</v>
      </c>
    </row>
    <row r="42" spans="1:9">
      <c r="A42" s="32" t="s">
        <v>248</v>
      </c>
      <c r="B42" s="41">
        <v>500</v>
      </c>
      <c r="C42" s="57">
        <f t="shared" ref="C42:H42" si="6">C40+C41</f>
        <v>332977</v>
      </c>
      <c r="D42" s="57">
        <f t="shared" si="6"/>
        <v>0</v>
      </c>
      <c r="E42" s="57">
        <f t="shared" si="6"/>
        <v>0</v>
      </c>
      <c r="F42" s="57">
        <f t="shared" si="6"/>
        <v>44710</v>
      </c>
      <c r="G42" s="57">
        <f t="shared" si="6"/>
        <v>343382</v>
      </c>
      <c r="H42" s="57">
        <f t="shared" si="6"/>
        <v>0</v>
      </c>
      <c r="I42" s="56">
        <f t="shared" ref="I42:I71" si="7">SUM(C42:H42)</f>
        <v>721069</v>
      </c>
    </row>
    <row r="43" spans="1:9" s="38" customFormat="1" ht="25.5">
      <c r="A43" s="35" t="s">
        <v>249</v>
      </c>
      <c r="B43" s="40">
        <v>600</v>
      </c>
      <c r="C43" s="55">
        <f t="shared" ref="C43:H43" si="8">C44+C45</f>
        <v>0</v>
      </c>
      <c r="D43" s="55">
        <f t="shared" si="8"/>
        <v>0</v>
      </c>
      <c r="E43" s="55">
        <f t="shared" si="8"/>
        <v>0</v>
      </c>
      <c r="F43" s="55">
        <f t="shared" si="8"/>
        <v>-37222</v>
      </c>
      <c r="G43" s="55">
        <f t="shared" si="8"/>
        <v>144278</v>
      </c>
      <c r="H43" s="55">
        <f t="shared" si="8"/>
        <v>0</v>
      </c>
      <c r="I43" s="56">
        <f t="shared" si="7"/>
        <v>107056</v>
      </c>
    </row>
    <row r="44" spans="1:9">
      <c r="A44" s="32" t="s">
        <v>250</v>
      </c>
      <c r="B44" s="41">
        <v>610</v>
      </c>
      <c r="C44" s="57"/>
      <c r="D44" s="57"/>
      <c r="E44" s="57"/>
      <c r="F44" s="57"/>
      <c r="G44" s="72">
        <f>ОПиУ!C24</f>
        <v>107056</v>
      </c>
      <c r="H44" s="57"/>
      <c r="I44" s="56">
        <f t="shared" si="7"/>
        <v>107056</v>
      </c>
    </row>
    <row r="45" spans="1:9" ht="25.5">
      <c r="A45" s="32" t="s">
        <v>251</v>
      </c>
      <c r="B45" s="41">
        <v>620</v>
      </c>
      <c r="C45" s="57">
        <f>SUM(C47:C55)</f>
        <v>0</v>
      </c>
      <c r="D45" s="57">
        <f>SUM(D47:D55)</f>
        <v>0</v>
      </c>
      <c r="E45" s="57">
        <f>SUM(E47:E55)</f>
        <v>0</v>
      </c>
      <c r="F45" s="57">
        <f>F47+F48+F49+F50+F51+F52+F53+F54+F55</f>
        <v>-37222</v>
      </c>
      <c r="G45" s="57">
        <f>G47+G48+G49+G50+G51+G52+G53+G54+G55</f>
        <v>37222</v>
      </c>
      <c r="H45" s="57">
        <f>SUM(H47:H55)</f>
        <v>0</v>
      </c>
      <c r="I45" s="56">
        <f t="shared" si="7"/>
        <v>0</v>
      </c>
    </row>
    <row r="46" spans="1:9">
      <c r="A46" s="32" t="s">
        <v>111</v>
      </c>
      <c r="B46" s="41"/>
      <c r="C46" s="57"/>
      <c r="D46" s="57"/>
      <c r="E46" s="57"/>
      <c r="F46" s="57"/>
      <c r="G46" s="57"/>
      <c r="H46" s="57"/>
      <c r="I46" s="56">
        <f t="shared" si="7"/>
        <v>0</v>
      </c>
    </row>
    <row r="47" spans="1:9" ht="25.5">
      <c r="A47" s="32" t="s">
        <v>230</v>
      </c>
      <c r="B47" s="41">
        <v>621</v>
      </c>
      <c r="C47" s="57"/>
      <c r="D47" s="57"/>
      <c r="E47" s="57"/>
      <c r="F47" s="57"/>
      <c r="G47" s="57"/>
      <c r="H47" s="57"/>
      <c r="I47" s="56">
        <f t="shared" si="7"/>
        <v>0</v>
      </c>
    </row>
    <row r="48" spans="1:9" ht="25.5">
      <c r="A48" s="32" t="s">
        <v>231</v>
      </c>
      <c r="B48" s="41">
        <v>622</v>
      </c>
      <c r="C48" s="57"/>
      <c r="D48" s="57"/>
      <c r="E48" s="57"/>
      <c r="F48" s="57">
        <v>-37222</v>
      </c>
      <c r="G48" s="57">
        <v>37222</v>
      </c>
      <c r="H48" s="57"/>
      <c r="I48" s="56">
        <f t="shared" si="7"/>
        <v>0</v>
      </c>
    </row>
    <row r="49" spans="1:9" ht="38.25">
      <c r="A49" s="32" t="s">
        <v>232</v>
      </c>
      <c r="B49" s="41">
        <v>623</v>
      </c>
      <c r="C49" s="57"/>
      <c r="D49" s="57"/>
      <c r="E49" s="57"/>
      <c r="F49" s="57"/>
      <c r="G49" s="57"/>
      <c r="H49" s="57"/>
      <c r="I49" s="56">
        <f t="shared" si="7"/>
        <v>0</v>
      </c>
    </row>
    <row r="50" spans="1:9" ht="51">
      <c r="A50" s="32" t="s">
        <v>114</v>
      </c>
      <c r="B50" s="41">
        <v>624</v>
      </c>
      <c r="C50" s="57"/>
      <c r="D50" s="57"/>
      <c r="E50" s="57"/>
      <c r="F50" s="57"/>
      <c r="G50" s="57"/>
      <c r="H50" s="57"/>
      <c r="I50" s="56">
        <f t="shared" si="7"/>
        <v>0</v>
      </c>
    </row>
    <row r="51" spans="1:9" ht="25.5">
      <c r="A51" s="32" t="s">
        <v>115</v>
      </c>
      <c r="B51" s="41">
        <v>625</v>
      </c>
      <c r="C51" s="57"/>
      <c r="D51" s="57"/>
      <c r="E51" s="57"/>
      <c r="F51" s="57"/>
      <c r="G51" s="57"/>
      <c r="H51" s="57"/>
      <c r="I51" s="56">
        <f t="shared" si="7"/>
        <v>0</v>
      </c>
    </row>
    <row r="52" spans="1:9" ht="25.5">
      <c r="A52" s="32" t="s">
        <v>252</v>
      </c>
      <c r="B52" s="41">
        <v>626</v>
      </c>
      <c r="C52" s="57"/>
      <c r="D52" s="57"/>
      <c r="E52" s="57"/>
      <c r="F52" s="57"/>
      <c r="G52" s="57"/>
      <c r="H52" s="57"/>
      <c r="I52" s="56">
        <f t="shared" si="7"/>
        <v>0</v>
      </c>
    </row>
    <row r="53" spans="1:9" ht="25.5">
      <c r="A53" s="32" t="s">
        <v>233</v>
      </c>
      <c r="B53" s="41">
        <v>627</v>
      </c>
      <c r="C53" s="57"/>
      <c r="D53" s="57"/>
      <c r="E53" s="57"/>
      <c r="F53" s="57"/>
      <c r="G53" s="57"/>
      <c r="H53" s="57"/>
      <c r="I53" s="56">
        <f t="shared" si="7"/>
        <v>0</v>
      </c>
    </row>
    <row r="54" spans="1:9" ht="25.5">
      <c r="A54" s="32" t="s">
        <v>118</v>
      </c>
      <c r="B54" s="41">
        <v>628</v>
      </c>
      <c r="C54" s="57"/>
      <c r="D54" s="57"/>
      <c r="E54" s="57"/>
      <c r="F54" s="57"/>
      <c r="G54" s="57"/>
      <c r="H54" s="57"/>
      <c r="I54" s="56">
        <f t="shared" si="7"/>
        <v>0</v>
      </c>
    </row>
    <row r="55" spans="1:9" ht="25.5">
      <c r="A55" s="32" t="s">
        <v>119</v>
      </c>
      <c r="B55" s="41">
        <v>629</v>
      </c>
      <c r="C55" s="57"/>
      <c r="D55" s="57"/>
      <c r="E55" s="57"/>
      <c r="F55" s="57"/>
      <c r="G55" s="57"/>
      <c r="H55" s="57"/>
      <c r="I55" s="56">
        <f t="shared" si="7"/>
        <v>0</v>
      </c>
    </row>
    <row r="56" spans="1:9" s="38" customFormat="1" ht="25.5">
      <c r="A56" s="35" t="s">
        <v>253</v>
      </c>
      <c r="B56" s="40">
        <v>700</v>
      </c>
      <c r="C56" s="55">
        <f t="shared" ref="C56:H56" si="9">SUM(C63:C70)+C58</f>
        <v>0</v>
      </c>
      <c r="D56" s="55">
        <f t="shared" si="9"/>
        <v>0</v>
      </c>
      <c r="E56" s="55">
        <f t="shared" si="9"/>
        <v>0</v>
      </c>
      <c r="F56" s="55">
        <f t="shared" si="9"/>
        <v>0</v>
      </c>
      <c r="G56" s="55">
        <f t="shared" si="9"/>
        <v>0</v>
      </c>
      <c r="H56" s="55">
        <f t="shared" si="9"/>
        <v>0</v>
      </c>
      <c r="I56" s="56">
        <f t="shared" si="7"/>
        <v>0</v>
      </c>
    </row>
    <row r="57" spans="1:9">
      <c r="A57" s="32" t="s">
        <v>111</v>
      </c>
      <c r="B57" s="41"/>
      <c r="C57" s="57"/>
      <c r="D57" s="57"/>
      <c r="E57" s="57"/>
      <c r="F57" s="57"/>
      <c r="G57" s="57"/>
      <c r="H57" s="57"/>
      <c r="I57" s="56">
        <f t="shared" si="7"/>
        <v>0</v>
      </c>
    </row>
    <row r="58" spans="1:9">
      <c r="A58" s="32" t="s">
        <v>254</v>
      </c>
      <c r="B58" s="41">
        <v>710</v>
      </c>
      <c r="C58" s="57"/>
      <c r="D58" s="57"/>
      <c r="E58" s="57"/>
      <c r="F58" s="57"/>
      <c r="G58" s="57"/>
      <c r="H58" s="57"/>
      <c r="I58" s="56">
        <f t="shared" si="7"/>
        <v>0</v>
      </c>
    </row>
    <row r="59" spans="1:9">
      <c r="A59" s="32" t="s">
        <v>111</v>
      </c>
      <c r="B59" s="41"/>
      <c r="C59" s="57"/>
      <c r="D59" s="57"/>
      <c r="E59" s="57"/>
      <c r="F59" s="57"/>
      <c r="G59" s="57"/>
      <c r="H59" s="57"/>
      <c r="I59" s="56">
        <f t="shared" si="7"/>
        <v>0</v>
      </c>
    </row>
    <row r="60" spans="1:9">
      <c r="A60" s="32" t="s">
        <v>236</v>
      </c>
      <c r="B60" s="41"/>
      <c r="C60" s="57"/>
      <c r="D60" s="57"/>
      <c r="E60" s="57"/>
      <c r="F60" s="57"/>
      <c r="G60" s="57"/>
      <c r="H60" s="57"/>
      <c r="I60" s="56">
        <f t="shared" si="7"/>
        <v>0</v>
      </c>
    </row>
    <row r="61" spans="1:9" ht="25.5">
      <c r="A61" s="32" t="s">
        <v>237</v>
      </c>
      <c r="B61" s="41"/>
      <c r="C61" s="57"/>
      <c r="D61" s="57"/>
      <c r="E61" s="57"/>
      <c r="F61" s="57"/>
      <c r="G61" s="57"/>
      <c r="H61" s="57"/>
      <c r="I61" s="56">
        <f t="shared" si="7"/>
        <v>0</v>
      </c>
    </row>
    <row r="62" spans="1:9" ht="25.5">
      <c r="A62" s="32" t="s">
        <v>238</v>
      </c>
      <c r="B62" s="41"/>
      <c r="C62" s="57"/>
      <c r="D62" s="57"/>
      <c r="E62" s="57"/>
      <c r="F62" s="57"/>
      <c r="G62" s="57"/>
      <c r="H62" s="57"/>
      <c r="I62" s="56">
        <f t="shared" si="7"/>
        <v>0</v>
      </c>
    </row>
    <row r="63" spans="1:9">
      <c r="A63" s="32" t="s">
        <v>239</v>
      </c>
      <c r="B63" s="41">
        <v>711</v>
      </c>
      <c r="C63" s="57"/>
      <c r="D63" s="57"/>
      <c r="E63" s="57"/>
      <c r="F63" s="57"/>
      <c r="G63" s="57"/>
      <c r="H63" s="57"/>
      <c r="I63" s="56">
        <f t="shared" si="7"/>
        <v>0</v>
      </c>
    </row>
    <row r="64" spans="1:9" ht="25.5">
      <c r="A64" s="32" t="s">
        <v>240</v>
      </c>
      <c r="B64" s="41">
        <v>712</v>
      </c>
      <c r="C64" s="57"/>
      <c r="D64" s="57"/>
      <c r="E64" s="57"/>
      <c r="F64" s="57"/>
      <c r="G64" s="57"/>
      <c r="H64" s="57"/>
      <c r="I64" s="56">
        <f t="shared" si="7"/>
        <v>0</v>
      </c>
    </row>
    <row r="65" spans="1:9" ht="25.5">
      <c r="A65" s="32" t="s">
        <v>255</v>
      </c>
      <c r="B65" s="41">
        <v>713</v>
      </c>
      <c r="C65" s="57"/>
      <c r="D65" s="57"/>
      <c r="E65" s="57"/>
      <c r="F65" s="57"/>
      <c r="G65" s="57"/>
      <c r="H65" s="57"/>
      <c r="I65" s="56">
        <f t="shared" si="7"/>
        <v>0</v>
      </c>
    </row>
    <row r="66" spans="1:9" ht="25.5">
      <c r="A66" s="32" t="s">
        <v>242</v>
      </c>
      <c r="B66" s="41">
        <v>714</v>
      </c>
      <c r="C66" s="57"/>
      <c r="D66" s="57"/>
      <c r="E66" s="57"/>
      <c r="F66" s="57"/>
      <c r="G66" s="57"/>
      <c r="H66" s="57"/>
      <c r="I66" s="56">
        <f t="shared" si="7"/>
        <v>0</v>
      </c>
    </row>
    <row r="67" spans="1:9">
      <c r="A67" s="32" t="s">
        <v>243</v>
      </c>
      <c r="B67" s="41">
        <v>715</v>
      </c>
      <c r="C67" s="57"/>
      <c r="D67" s="57"/>
      <c r="E67" s="57"/>
      <c r="F67" s="57"/>
      <c r="G67" s="57"/>
      <c r="H67" s="57"/>
      <c r="I67" s="56">
        <f t="shared" si="7"/>
        <v>0</v>
      </c>
    </row>
    <row r="68" spans="1:9">
      <c r="A68" s="32" t="s">
        <v>244</v>
      </c>
      <c r="B68" s="41">
        <v>716</v>
      </c>
      <c r="C68" s="57"/>
      <c r="D68" s="57"/>
      <c r="E68" s="57"/>
      <c r="F68" s="57"/>
      <c r="G68" s="57"/>
      <c r="H68" s="57"/>
      <c r="I68" s="56">
        <f t="shared" si="7"/>
        <v>0</v>
      </c>
    </row>
    <row r="69" spans="1:9">
      <c r="A69" s="32" t="s">
        <v>245</v>
      </c>
      <c r="B69" s="41">
        <v>717</v>
      </c>
      <c r="C69" s="57"/>
      <c r="D69" s="57"/>
      <c r="E69" s="57"/>
      <c r="F69" s="57"/>
      <c r="G69" s="57"/>
      <c r="H69" s="57"/>
      <c r="I69" s="56">
        <f t="shared" si="7"/>
        <v>0</v>
      </c>
    </row>
    <row r="70" spans="1:9" ht="25.5">
      <c r="A70" s="32" t="s">
        <v>246</v>
      </c>
      <c r="B70" s="41">
        <v>718</v>
      </c>
      <c r="C70" s="57"/>
      <c r="D70" s="57"/>
      <c r="E70" s="57"/>
      <c r="F70" s="57"/>
      <c r="G70" s="57"/>
      <c r="H70" s="57"/>
      <c r="I70" s="56">
        <f t="shared" si="7"/>
        <v>0</v>
      </c>
    </row>
    <row r="71" spans="1:9" s="38" customFormat="1" ht="26.25" thickBot="1">
      <c r="A71" s="59" t="s">
        <v>259</v>
      </c>
      <c r="B71" s="60">
        <v>800</v>
      </c>
      <c r="C71" s="61">
        <f t="shared" ref="C71:H71" si="10">C42+C43+C56</f>
        <v>332977</v>
      </c>
      <c r="D71" s="61">
        <f t="shared" si="10"/>
        <v>0</v>
      </c>
      <c r="E71" s="61">
        <f t="shared" si="10"/>
        <v>0</v>
      </c>
      <c r="F71" s="61">
        <f t="shared" si="10"/>
        <v>7488</v>
      </c>
      <c r="G71" s="62">
        <f>G42+G43+G56</f>
        <v>487660</v>
      </c>
      <c r="H71" s="61">
        <f t="shared" si="10"/>
        <v>0</v>
      </c>
      <c r="I71" s="88">
        <f t="shared" si="7"/>
        <v>828125</v>
      </c>
    </row>
    <row r="72" spans="1:9" hidden="1">
      <c r="A72" s="63"/>
      <c r="B72" s="64"/>
      <c r="C72" s="64"/>
      <c r="D72" s="64"/>
      <c r="E72" s="64"/>
      <c r="F72" s="52"/>
      <c r="G72" s="52"/>
      <c r="H72" s="52"/>
      <c r="I72" s="52"/>
    </row>
    <row r="73" spans="1:9" hidden="1">
      <c r="A73" s="51"/>
      <c r="B73" s="52"/>
      <c r="C73" s="52"/>
      <c r="D73" s="52"/>
      <c r="E73" s="52"/>
      <c r="F73" s="52"/>
      <c r="G73" s="52"/>
      <c r="H73" s="52"/>
      <c r="I73" s="52"/>
    </row>
    <row r="74" spans="1:9">
      <c r="A74" s="24" t="s">
        <v>265</v>
      </c>
      <c r="B74" s="2"/>
      <c r="C74" s="2"/>
      <c r="D74" s="2"/>
      <c r="E74" s="28"/>
      <c r="F74" s="52"/>
      <c r="G74" s="52"/>
      <c r="H74" s="52"/>
      <c r="I74" s="52"/>
    </row>
    <row r="75" spans="1:9">
      <c r="A75" s="23" t="s">
        <v>73</v>
      </c>
      <c r="B75" s="2"/>
      <c r="C75" s="2"/>
      <c r="D75" s="2"/>
      <c r="E75" s="29"/>
      <c r="G75" s="52"/>
      <c r="H75" s="52"/>
      <c r="I75" s="52"/>
    </row>
    <row r="76" spans="1:9">
      <c r="A76" s="24" t="s">
        <v>267</v>
      </c>
      <c r="B76" s="2"/>
      <c r="C76" s="2"/>
      <c r="D76" s="2"/>
      <c r="E76" s="2"/>
      <c r="G76" s="52"/>
      <c r="H76" s="52"/>
      <c r="I76" s="52"/>
    </row>
    <row r="77" spans="1:9">
      <c r="A77" s="23" t="s">
        <v>74</v>
      </c>
      <c r="B77" s="2"/>
      <c r="C77" s="2"/>
      <c r="D77" s="2"/>
      <c r="E77" s="23"/>
      <c r="G77" s="52"/>
      <c r="H77" s="52"/>
      <c r="I77" s="52"/>
    </row>
    <row r="78" spans="1:9">
      <c r="A78" s="23"/>
      <c r="B78" s="2"/>
      <c r="C78" s="2"/>
      <c r="D78" s="2"/>
      <c r="G78" s="52"/>
      <c r="H78" s="52"/>
      <c r="I78" s="52"/>
    </row>
    <row r="79" spans="1:9">
      <c r="A79" s="25"/>
      <c r="B79" s="25"/>
      <c r="C79" s="25"/>
      <c r="D79" s="25"/>
      <c r="E79" s="52"/>
      <c r="F79" s="52"/>
      <c r="G79" s="52"/>
      <c r="H79" s="52"/>
      <c r="I79" s="52"/>
    </row>
    <row r="80" spans="1:9">
      <c r="A80" s="26"/>
      <c r="B80" s="26"/>
      <c r="C80" s="27"/>
      <c r="D80" s="27"/>
      <c r="E80" s="52"/>
      <c r="F80" s="52"/>
      <c r="G80" s="52"/>
      <c r="H80" s="52"/>
      <c r="I80" s="52"/>
    </row>
    <row r="81" spans="2:9">
      <c r="B81" s="52"/>
      <c r="C81" s="52"/>
      <c r="D81" s="52"/>
      <c r="E81" s="52"/>
      <c r="F81" s="52"/>
      <c r="G81" s="52"/>
      <c r="H81" s="52"/>
      <c r="I81" s="52"/>
    </row>
  </sheetData>
  <mergeCells count="7">
    <mergeCell ref="A1:D1"/>
    <mergeCell ref="I7:I8"/>
    <mergeCell ref="A5:H5"/>
    <mergeCell ref="A3:H3"/>
    <mergeCell ref="A7:A8"/>
    <mergeCell ref="C7:G7"/>
    <mergeCell ref="H7:H8"/>
  </mergeCells>
  <phoneticPr fontId="19" type="noConversion"/>
  <pageMargins left="0.78740157480314965" right="0.39370078740157483" top="0.59055118110236227" bottom="0.59055118110236227" header="0.51181102362204722" footer="0.51181102362204722"/>
  <pageSetup paperSize="9" scale="69" fitToHeight="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ОПиУ</vt:lpstr>
      <vt:lpstr>ОДД</vt:lpstr>
      <vt:lpstr>Капитал</vt:lpstr>
      <vt:lpstr>Капитал!Заголовки_для_печати</vt:lpstr>
      <vt:lpstr>баланс!Область_печати</vt:lpstr>
      <vt:lpstr>Капитал!Область_печати</vt:lpstr>
      <vt:lpstr>ОДД!Область_печати</vt:lpstr>
      <vt:lpstr>ОПиУ!Область_печати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user</cp:lastModifiedBy>
  <cp:lastPrinted>2015-07-17T03:44:10Z</cp:lastPrinted>
  <dcterms:created xsi:type="dcterms:W3CDTF">2013-08-22T06:01:59Z</dcterms:created>
  <dcterms:modified xsi:type="dcterms:W3CDTF">2015-07-30T03:13:29Z</dcterms:modified>
</cp:coreProperties>
</file>